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Work Centers" state="visible" r:id="rId5"/>
    <sheet sheetId="3" name="Work Orders" state="visible" r:id="rId6"/>
    <sheet sheetId="4" name="Schedule" state="visible" r:id="rId7"/>
    <sheet sheetId="5" name="Gantt" state="visible" r:id="rId8"/>
    <sheet sheetId="6" name="Load" state="visible" r:id="rId9"/>
  </sheets>
  <calcPr calcId="171027" fullCalcOnLoad="1"/>
</workbook>
</file>

<file path=xl/sharedStrings.xml><?xml version="1.0" encoding="utf-8"?>
<sst xmlns="http://schemas.openxmlformats.org/spreadsheetml/2006/main" count="73" uniqueCount="55">
  <si>
    <t>Production schedule Excel template</t>
  </si>
  <si>
    <t>Free template from User Solutions, Inc. (usersolutions.com). No macros. Shaded cells are inputs; every other number is a formula.</t>
  </si>
  <si>
    <t>What this workbook does:</t>
  </si>
  <si>
    <t>It loads work orders onto work centers in the sequence you set, works out each job's start and finish date from the hours available per day, flags late jobs, checks each work center's load, and draws a 10-working-day Gantt chart.</t>
  </si>
  <si>
    <t>How to use it:</t>
  </si>
  <si>
    <t>1. Work Centers: list each machine or cell with its hours per day and days per week, and set the schedule start date (a Monday) in cell F1.</t>
  </si>
  <si>
    <t>2. Work Orders: one row per job with its work center, sequence number on that work center (1 runs first), run hours and due date.</t>
  </si>
  <si>
    <t>3. Schedule: calculated. Copy the last row down when you add work orders.</t>
  </si>
  <si>
    <t>4. Gantt: calculated. Dark bars are scheduled days; red bars are days after the due date.</t>
  </si>
  <si>
    <t>5. Load: loaded hours against weekly capacity. OVER means the work center cannot finish the list in one week.</t>
  </si>
  <si>
    <t>Worked example in the file:</t>
  </si>
  <si>
    <t>CNC runs 8 hours a day. WO-101 (10 h), WO-102 (12 h) and WO-103 (14 h) are sequenced in due-date order, so all three finish on time, using 36 of 40 hours (90%).</t>
  </si>
  <si>
    <t>ASSY (assembly) also runs 8 hours a day but carries 42 hours of work (105%). WO-106 finishes on Monday 28 September, one working day after its Friday due date. Two hours of overtime in the week clears it: set ASSY to 8.4 hours per day and WO-106 finishes on Friday.</t>
  </si>
  <si>
    <t>Try this: on Work Orders, give WO-103 sequence 1, WO-101 sequence 2 and WO-102 sequence 3. The CNC load is unchanged, but WO-101 finishes a day late and WO-102 two days late. Sequence, not capacity, made them late.</t>
  </si>
  <si>
    <t>The formulas:</t>
  </si>
  <si>
    <t>Hours before = SUMIFS of run hours on the same work center with a lower sequence number.</t>
  </si>
  <si>
    <t>Start day = INT(hours before / hours per day) + 1. Finish day = ROUNDUP((hours before + run hours) / hours per day, 0).</t>
  </si>
  <si>
    <t>Start and finish dates = WORKDAY(schedule start, day - 1), so weekends are skipped (Monday to Friday).</t>
  </si>
  <si>
    <t>Status = LATE if the finish date is after the due date.</t>
  </si>
  <si>
    <t>Limits:</t>
  </si>
  <si>
    <t>Each work order is one operation on one work center. A job that routes through several work centers needs one row per operation, and the template will not hold a later operation until the earlier one finishes. Setup times, shifts that differ by day, holidays and alternate machines are not modelled. When those matter, move to finite capacity scheduling software such as EDGEBIC.</t>
  </si>
  <si>
    <t>Work center</t>
  </si>
  <si>
    <t>Hours per day</t>
  </si>
  <si>
    <t>Days per week</t>
  </si>
  <si>
    <t>Schedule start (a Monday)</t>
  </si>
  <si>
    <t>CNC</t>
  </si>
  <si>
    <t>ASSY</t>
  </si>
  <si>
    <t>Work order</t>
  </si>
  <si>
    <t>Customer</t>
  </si>
  <si>
    <t>Sequence</t>
  </si>
  <si>
    <t>Run hours</t>
  </si>
  <si>
    <t>Due date</t>
  </si>
  <si>
    <t>WO-101</t>
  </si>
  <si>
    <t>Customer A</t>
  </si>
  <si>
    <t>WO-102</t>
  </si>
  <si>
    <t>Customer B</t>
  </si>
  <si>
    <t>WO-103</t>
  </si>
  <si>
    <t>Customer C</t>
  </si>
  <si>
    <t>WO-104</t>
  </si>
  <si>
    <t>WO-105</t>
  </si>
  <si>
    <t>Customer D</t>
  </si>
  <si>
    <t>WO-106</t>
  </si>
  <si>
    <t>Hours before</t>
  </si>
  <si>
    <t>Start day</t>
  </si>
  <si>
    <t>Finish day</t>
  </si>
  <si>
    <t>Start date</t>
  </si>
  <si>
    <t>Finish date</t>
  </si>
  <si>
    <t>Working days late</t>
  </si>
  <si>
    <t>Status</t>
  </si>
  <si>
    <t>Gantt chart, 10 working days</t>
  </si>
  <si>
    <t>Date</t>
  </si>
  <si>
    <t>Capacity hours per week</t>
  </si>
  <si>
    <t>Loaded hours</t>
  </si>
  <si>
    <t>Load %</t>
  </si>
  <si>
    <t>Flag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</si>
</sst>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d d mmm yyyy"/>
    <numFmt numFmtId="165" formatCode="ddd d"/>
    <numFmt numFmtId="166" formatCode=";;;"/>
  </numFmts>
  <fonts count="5" x14ac:knownFonts="1">
    <font>
      <color theme="1"/>
      <family val="2"/>
      <scheme val="minor"/>
      <sz val="11"/>
      <name val="Calibri"/>
    </font>
    <font>
      <b/>
      <sz val="14"/>
    </font>
    <font>
      <i/>
      <color rgb="FF6B7280"/>
    </font>
    <font>
      <b/>
    </font>
    <font>
      <b/>
      <color rgb="FFFFFFFF"/>
    </font>
  </fonts>
  <fills count="4">
    <fill>
      <patternFill patternType="none"/>
    </fill>
    <fill>
      <patternFill patternType="gray125"/>
    </fill>
    <fill>
      <patternFill patternType="solid">
        <fgColor rgb="FF1F3A2E"/>
      </patternFill>
    </fill>
    <fill>
      <patternFill patternType="solid">
        <fgColor rgb="FFFFF4CC"/>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0" fillId="0" borderId="0" xfId="0" applyAlignment="1">
      <alignment vertical="top" wrapText="1"/>
    </xf>
    <xf numFmtId="0" fontId="4" fillId="2" borderId="0" xfId="0" applyFont="1" applyFill="1" applyAlignment="1">
      <alignment vertical="center" wrapText="1"/>
    </xf>
    <xf numFmtId="0" fontId="3" fillId="0" borderId="0" xfId="0" applyFont="1"/>
    <xf numFmtId="164" fontId="0" fillId="3" borderId="0" xfId="0" applyNumberFormat="1" applyFill="1"/>
    <xf numFmtId="0" fontId="0" fillId="3" borderId="0" xfId="0" applyFill="1"/>
    <xf numFmtId="164" fontId="0" fillId="0" borderId="0" xfId="0" applyNumberFormat="1"/>
    <xf numFmtId="165" fontId="0" fillId="0" borderId="0" xfId="0" applyNumberFormat="1"/>
    <xf numFmtId="166" fontId="0" fillId="0" borderId="0" xfId="0" applyNumberFormat="1"/>
    <xf numFmtId="9" fontId="0" fillId="0" borderId="0" xfId="0" applyNumberFormat="1"/>
  </cellXfs>
  <cellStyles count="1">
    <cellStyle name="Normal" xfId="0" builtinId="0"/>
  </cellStyles>
  <dxfs count="8">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
      <font>
        <color rgb="FF8A1C12"/>
      </font>
      <fill>
        <patternFill patternType="solid">
          <bgColor rgb="FFF8D7D3"/>
        </patternFill>
      </fill>
    </dxf>
    <dxf>
      <font>
        <color rgb="FFFFFFFF"/>
      </font>
      <fill>
        <patternFill patternType="solid">
          <bgColor rgb="FF2F5D4A"/>
        </patternFill>
      </fill>
    </dxf>
    <dxf>
      <font>
        <color rgb="FF8A1C12"/>
      </font>
      <fill>
        <patternFill patternType="solid">
          <bgColor rgb="FFF8D7D3"/>
        </patternFill>
      </fill>
    </dxf>
    <dxf>
      <font>
        <color rgb="FF7A4A00"/>
      </font>
      <fill>
        <patternFill patternType="solid">
          <bgColor rgb="FFFBE8C4"/>
        </patternFill>
      </fill>
    </dxf>
    <dxf>
      <font>
        <color rgb="FF1E5128"/>
      </font>
      <fill>
        <patternFill patternType="solid">
          <bgColor rgb="FFDDEEDB"/>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workbookViewId="0" showGridLines="0"/>
  </sheetViews>
  <sheetFormatPr defaultRowHeight="15" outlineLevelRow="0" outlineLevelCol="0" x14ac:dyDescent="55"/>
  <cols>
    <col min="1" max="1" width="120" customWidth="1"/>
  </cols>
  <sheetData>
    <row r="1" spans="1:1" x14ac:dyDescent="0.25">
      <c r="A1" s="1" t="s">
        <v>0</v>
      </c>
    </row>
    <row r="2" spans="1:1" x14ac:dyDescent="0.25">
      <c r="A2" s="2" t="s">
        <v>1</v>
      </c>
    </row>
    <row r="4" spans="1:1" x14ac:dyDescent="0.25">
      <c r="A4" s="3" t="s">
        <v>2</v>
      </c>
    </row>
    <row r="5" spans="1:1" x14ac:dyDescent="0.25">
      <c r="A5" s="4" t="s">
        <v>3</v>
      </c>
    </row>
    <row r="6" spans="1:1" x14ac:dyDescent="0.25">
      <c r="A6" s="3" t="s">
        <v>4</v>
      </c>
    </row>
    <row r="7" spans="1:1" x14ac:dyDescent="0.25">
      <c r="A7" s="4" t="s">
        <v>5</v>
      </c>
    </row>
    <row r="8" spans="1:1" x14ac:dyDescent="0.25">
      <c r="A8" s="4" t="s">
        <v>6</v>
      </c>
    </row>
    <row r="9" spans="1:1" x14ac:dyDescent="0.25">
      <c r="A9" s="4" t="s">
        <v>7</v>
      </c>
    </row>
    <row r="10" spans="1:1" x14ac:dyDescent="0.25">
      <c r="A10" s="4" t="s">
        <v>8</v>
      </c>
    </row>
    <row r="11" spans="1:1" x14ac:dyDescent="0.25">
      <c r="A11" s="4" t="s">
        <v>9</v>
      </c>
    </row>
    <row r="12" spans="1:1" x14ac:dyDescent="0.25">
      <c r="A12" s="3" t="s">
        <v>10</v>
      </c>
    </row>
    <row r="13" spans="1:1" x14ac:dyDescent="0.25">
      <c r="A13" s="4" t="s">
        <v>11</v>
      </c>
    </row>
    <row r="14" spans="1:1" x14ac:dyDescent="0.25">
      <c r="A14" s="4" t="s">
        <v>12</v>
      </c>
    </row>
    <row r="15" spans="1:1" x14ac:dyDescent="0.25">
      <c r="A15" s="4" t="s">
        <v>13</v>
      </c>
    </row>
    <row r="16" spans="1:1" x14ac:dyDescent="0.25">
      <c r="A16" s="3" t="s">
        <v>14</v>
      </c>
    </row>
    <row r="17" spans="1:1" x14ac:dyDescent="0.25">
      <c r="A17" s="4" t="s">
        <v>15</v>
      </c>
    </row>
    <row r="18" spans="1:1" x14ac:dyDescent="0.25">
      <c r="A18" s="4" t="s">
        <v>16</v>
      </c>
    </row>
    <row r="19" spans="1:1" x14ac:dyDescent="0.25">
      <c r="A19" s="4" t="s">
        <v>17</v>
      </c>
    </row>
    <row r="20" spans="1:1" x14ac:dyDescent="0.25">
      <c r="A20" s="4" t="s">
        <v>18</v>
      </c>
    </row>
    <row r="21" spans="1:1" x14ac:dyDescent="0.25">
      <c r="A21" s="3" t="s">
        <v>19</v>
      </c>
    </row>
    <row r="22" spans="1:1" x14ac:dyDescent="0.25">
      <c r="A22" s="4" t="s">
        <v>20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FormatPr defaultRowHeight="15" outlineLevelRow="0" outlineLevelCol="0" x14ac:dyDescent="55"/>
  <cols>
    <col min="1" max="3" width="14" customWidth="1"/>
    <col min="4" max="4" width="3" customWidth="1"/>
    <col min="5" max="5" width="26" customWidth="1"/>
    <col min="6" max="6" width="18" customWidth="1"/>
  </cols>
  <sheetData>
    <row r="1" spans="1:6" x14ac:dyDescent="0.25">
      <c r="A1" s="5" t="s">
        <v>21</v>
      </c>
      <c r="B1" s="5" t="s">
        <v>22</v>
      </c>
      <c r="C1" s="5" t="s">
        <v>23</v>
      </c>
      <c r="E1" s="6" t="s">
        <v>24</v>
      </c>
      <c r="F1" s="7">
        <v>46286</v>
      </c>
    </row>
    <row r="2" spans="1:3" x14ac:dyDescent="0.25">
      <c r="A2" s="8" t="s">
        <v>25</v>
      </c>
      <c r="B2" s="8">
        <v>8</v>
      </c>
      <c r="C2" s="8">
        <v>5</v>
      </c>
    </row>
    <row r="3" spans="1:3" x14ac:dyDescent="0.25">
      <c r="A3" s="8" t="s">
        <v>26</v>
      </c>
      <c r="B3" s="8">
        <v>8</v>
      </c>
      <c r="C3" s="8">
        <v>5</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3" customWidth="1"/>
    <col min="4" max="4" width="10" customWidth="1"/>
    <col min="5" max="5" width="11" customWidth="1"/>
    <col min="6" max="6" width="18" customWidth="1"/>
  </cols>
  <sheetData>
    <row r="1" spans="1:6" x14ac:dyDescent="0.25">
      <c r="A1" s="5" t="s">
        <v>27</v>
      </c>
      <c r="B1" s="5" t="s">
        <v>28</v>
      </c>
      <c r="C1" s="5" t="s">
        <v>21</v>
      </c>
      <c r="D1" s="5" t="s">
        <v>29</v>
      </c>
      <c r="E1" s="5" t="s">
        <v>30</v>
      </c>
      <c r="F1" s="5" t="s">
        <v>31</v>
      </c>
    </row>
    <row r="2" spans="1:6" x14ac:dyDescent="0.25">
      <c r="A2" s="8" t="s">
        <v>32</v>
      </c>
      <c r="B2" s="8" t="s">
        <v>33</v>
      </c>
      <c r="C2" s="8" t="s">
        <v>25</v>
      </c>
      <c r="D2" s="8">
        <v>1</v>
      </c>
      <c r="E2" s="8">
        <v>10</v>
      </c>
      <c r="F2" s="7">
        <v>46287</v>
      </c>
    </row>
    <row r="3" spans="1:6" x14ac:dyDescent="0.25">
      <c r="A3" s="8" t="s">
        <v>34</v>
      </c>
      <c r="B3" s="8" t="s">
        <v>35</v>
      </c>
      <c r="C3" s="8" t="s">
        <v>25</v>
      </c>
      <c r="D3" s="8">
        <v>2</v>
      </c>
      <c r="E3" s="8">
        <v>12</v>
      </c>
      <c r="F3" s="7">
        <v>46288</v>
      </c>
    </row>
    <row r="4" spans="1:6" x14ac:dyDescent="0.25">
      <c r="A4" s="8" t="s">
        <v>36</v>
      </c>
      <c r="B4" s="8" t="s">
        <v>37</v>
      </c>
      <c r="C4" s="8" t="s">
        <v>25</v>
      </c>
      <c r="D4" s="8">
        <v>3</v>
      </c>
      <c r="E4" s="8">
        <v>14</v>
      </c>
      <c r="F4" s="7">
        <v>46290</v>
      </c>
    </row>
    <row r="5" spans="1:6" x14ac:dyDescent="0.25">
      <c r="A5" s="8" t="s">
        <v>38</v>
      </c>
      <c r="B5" s="8" t="s">
        <v>33</v>
      </c>
      <c r="C5" s="8" t="s">
        <v>26</v>
      </c>
      <c r="D5" s="8">
        <v>1</v>
      </c>
      <c r="E5" s="8">
        <v>6</v>
      </c>
      <c r="F5" s="7">
        <v>46288</v>
      </c>
    </row>
    <row r="6" spans="1:6" x14ac:dyDescent="0.25">
      <c r="A6" s="8" t="s">
        <v>39</v>
      </c>
      <c r="B6" s="8" t="s">
        <v>40</v>
      </c>
      <c r="C6" s="8" t="s">
        <v>26</v>
      </c>
      <c r="D6" s="8">
        <v>2</v>
      </c>
      <c r="E6" s="8">
        <v>16</v>
      </c>
      <c r="F6" s="7">
        <v>46289</v>
      </c>
    </row>
    <row r="7" spans="1:6" x14ac:dyDescent="0.25">
      <c r="A7" s="8" t="s">
        <v>41</v>
      </c>
      <c r="B7" s="8" t="s">
        <v>35</v>
      </c>
      <c r="C7" s="8" t="s">
        <v>26</v>
      </c>
      <c r="D7" s="8">
        <v>3</v>
      </c>
      <c r="E7" s="8">
        <v>20</v>
      </c>
      <c r="F7" s="7">
        <v>46290</v>
      </c>
    </row>
  </sheetData>
  <dataValidations count="1">
    <dataValidation type="list" allowBlank="1" sqref="C2:C200">
      <formula1>'Work Centers'!$A$2:$A$50</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5" width="10" customWidth="1"/>
    <col min="6" max="6" width="12" customWidth="1"/>
    <col min="7" max="8" width="10" customWidth="1"/>
    <col min="9" max="11" width="18" customWidth="1"/>
    <col min="12" max="12" width="12" customWidth="1"/>
    <col min="13" max="13" width="10" customWidth="1"/>
  </cols>
  <sheetData>
    <row r="1" spans="1:13" x14ac:dyDescent="0.25">
      <c r="A1" s="5" t="s">
        <v>27</v>
      </c>
      <c r="B1" s="5" t="s">
        <v>21</v>
      </c>
      <c r="C1" s="5" t="s">
        <v>29</v>
      </c>
      <c r="D1" s="5" t="s">
        <v>30</v>
      </c>
      <c r="E1" s="5" t="s">
        <v>22</v>
      </c>
      <c r="F1" s="5" t="s">
        <v>42</v>
      </c>
      <c r="G1" s="5" t="s">
        <v>43</v>
      </c>
      <c r="H1" s="5" t="s">
        <v>44</v>
      </c>
      <c r="I1" s="5" t="s">
        <v>45</v>
      </c>
      <c r="J1" s="5" t="s">
        <v>46</v>
      </c>
      <c r="K1" s="5" t="s">
        <v>31</v>
      </c>
      <c r="L1" s="5" t="s">
        <v>47</v>
      </c>
      <c r="M1" s="5" t="s">
        <v>48</v>
      </c>
    </row>
    <row r="2" spans="1:13" x14ac:dyDescent="0.25">
      <c r="A2" t="str">
        <f>'Work Orders'!A2</f>
        <v>WO-101</v>
      </c>
      <c r="B2" t="str">
        <f>'Work Orders'!C2</f>
        <v>CNC</v>
      </c>
      <c r="C2">
        <f>'Work Orders'!D2</f>
        <v>1</v>
      </c>
      <c r="D2">
        <f>'Work Orders'!E2</f>
        <v>10</v>
      </c>
      <c r="E2">
        <f>INDEX('Work Centers'!$B$2:$B$50,MATCH(B2,'Work Centers'!$A$2:$A$50,0))</f>
        <v>8</v>
      </c>
      <c r="F2">
        <f>SUMIFS('Work Orders'!$E$2:$E$200,'Work Orders'!$C$2:$C$200,B2,'Work Orders'!$D$2:$D$200,"&lt;"&amp;C2)</f>
        <v>0</v>
      </c>
      <c r="G2">
        <f>INT(F2/E2)+1</f>
        <v>1</v>
      </c>
      <c r="H2">
        <f>ROUNDUP((F2+D2)/E2,0)</f>
        <v>2</v>
      </c>
      <c r="I2" s="9">
        <f>WORKDAY('Work Centers'!$F$1,G2-1)</f>
        <v>46286</v>
      </c>
      <c r="J2" s="9">
        <f>WORKDAY('Work Centers'!$F$1,H2-1)</f>
        <v>46287</v>
      </c>
      <c r="K2" s="9">
        <f>'Work Orders'!F2</f>
        <v>46287</v>
      </c>
      <c r="L2">
        <f>MAX(0,NETWORKDAYS(K2,J2)-1)</f>
        <v>0</v>
      </c>
      <c r="M2" t="str">
        <f>IF(J2&gt;K2,"LATE","ON TIME")</f>
        <v>ON TIME</v>
      </c>
    </row>
    <row r="3" spans="1:13" x14ac:dyDescent="0.25">
      <c r="A3" t="str">
        <f>'Work Orders'!A3</f>
        <v>WO-102</v>
      </c>
      <c r="B3" t="str">
        <f>'Work Orders'!C3</f>
        <v>CNC</v>
      </c>
      <c r="C3">
        <f>'Work Orders'!D3</f>
        <v>2</v>
      </c>
      <c r="D3">
        <f>'Work Orders'!E3</f>
        <v>12</v>
      </c>
      <c r="E3">
        <f>INDEX('Work Centers'!$B$2:$B$50,MATCH(B3,'Work Centers'!$A$2:$A$50,0))</f>
        <v>8</v>
      </c>
      <c r="F3">
        <f>SUMIFS('Work Orders'!$E$2:$E$200,'Work Orders'!$C$2:$C$200,B3,'Work Orders'!$D$2:$D$200,"&lt;"&amp;C3)</f>
        <v>10</v>
      </c>
      <c r="G3">
        <f>INT(F3/E3)+1</f>
        <v>2</v>
      </c>
      <c r="H3">
        <f>ROUNDUP((F3+D3)/E3,0)</f>
        <v>3</v>
      </c>
      <c r="I3" s="9">
        <f>WORKDAY('Work Centers'!$F$1,G3-1)</f>
        <v>46287</v>
      </c>
      <c r="J3" s="9">
        <f>WORKDAY('Work Centers'!$F$1,H3-1)</f>
        <v>46288</v>
      </c>
      <c r="K3" s="9">
        <f>'Work Orders'!F3</f>
        <v>46288</v>
      </c>
      <c r="L3">
        <f>MAX(0,NETWORKDAYS(K3,J3)-1)</f>
        <v>0</v>
      </c>
      <c r="M3" t="str">
        <f>IF(J3&gt;K3,"LATE","ON TIME")</f>
        <v>ON TIME</v>
      </c>
    </row>
    <row r="4" spans="1:13" x14ac:dyDescent="0.25">
      <c r="A4" t="str">
        <f>'Work Orders'!A4</f>
        <v>WO-103</v>
      </c>
      <c r="B4" t="str">
        <f>'Work Orders'!C4</f>
        <v>CNC</v>
      </c>
      <c r="C4">
        <f>'Work Orders'!D4</f>
        <v>3</v>
      </c>
      <c r="D4">
        <f>'Work Orders'!E4</f>
        <v>14</v>
      </c>
      <c r="E4">
        <f>INDEX('Work Centers'!$B$2:$B$50,MATCH(B4,'Work Centers'!$A$2:$A$50,0))</f>
        <v>8</v>
      </c>
      <c r="F4">
        <f>SUMIFS('Work Orders'!$E$2:$E$200,'Work Orders'!$C$2:$C$200,B4,'Work Orders'!$D$2:$D$200,"&lt;"&amp;C4)</f>
        <v>22</v>
      </c>
      <c r="G4">
        <f>INT(F4/E4)+1</f>
        <v>3</v>
      </c>
      <c r="H4">
        <f>ROUNDUP((F4+D4)/E4,0)</f>
        <v>5</v>
      </c>
      <c r="I4" s="9">
        <f>WORKDAY('Work Centers'!$F$1,G4-1)</f>
        <v>46288</v>
      </c>
      <c r="J4" s="9">
        <f>WORKDAY('Work Centers'!$F$1,H4-1)</f>
        <v>46290</v>
      </c>
      <c r="K4" s="9">
        <f>'Work Orders'!F4</f>
        <v>46290</v>
      </c>
      <c r="L4">
        <f>MAX(0,NETWORKDAYS(K4,J4)-1)</f>
        <v>0</v>
      </c>
      <c r="M4" t="str">
        <f>IF(J4&gt;K4,"LATE","ON TIME")</f>
        <v>ON TIME</v>
      </c>
    </row>
    <row r="5" spans="1:13" x14ac:dyDescent="0.25">
      <c r="A5" t="str">
        <f>'Work Orders'!A5</f>
        <v>WO-104</v>
      </c>
      <c r="B5" t="str">
        <f>'Work Orders'!C5</f>
        <v>ASSY</v>
      </c>
      <c r="C5">
        <f>'Work Orders'!D5</f>
        <v>1</v>
      </c>
      <c r="D5">
        <f>'Work Orders'!E5</f>
        <v>6</v>
      </c>
      <c r="E5">
        <f>INDEX('Work Centers'!$B$2:$B$50,MATCH(B5,'Work Centers'!$A$2:$A$50,0))</f>
        <v>8</v>
      </c>
      <c r="F5">
        <f>SUMIFS('Work Orders'!$E$2:$E$200,'Work Orders'!$C$2:$C$200,B5,'Work Orders'!$D$2:$D$200,"&lt;"&amp;C5)</f>
        <v>0</v>
      </c>
      <c r="G5">
        <f>INT(F5/E5)+1</f>
        <v>1</v>
      </c>
      <c r="H5">
        <f>ROUNDUP((F5+D5)/E5,0)</f>
        <v>1</v>
      </c>
      <c r="I5" s="9">
        <f>WORKDAY('Work Centers'!$F$1,G5-1)</f>
        <v>46286</v>
      </c>
      <c r="J5" s="9">
        <f>WORKDAY('Work Centers'!$F$1,H5-1)</f>
        <v>46286</v>
      </c>
      <c r="K5" s="9">
        <f>'Work Orders'!F5</f>
        <v>46288</v>
      </c>
      <c r="L5">
        <f>MAX(0,NETWORKDAYS(K5,J5)-1)</f>
        <v>0</v>
      </c>
      <c r="M5" t="str">
        <f>IF(J5&gt;K5,"LATE","ON TIME")</f>
        <v>ON TIME</v>
      </c>
    </row>
    <row r="6" spans="1:13" x14ac:dyDescent="0.25">
      <c r="A6" t="str">
        <f>'Work Orders'!A6</f>
        <v>WO-105</v>
      </c>
      <c r="B6" t="str">
        <f>'Work Orders'!C6</f>
        <v>ASSY</v>
      </c>
      <c r="C6">
        <f>'Work Orders'!D6</f>
        <v>2</v>
      </c>
      <c r="D6">
        <f>'Work Orders'!E6</f>
        <v>16</v>
      </c>
      <c r="E6">
        <f>INDEX('Work Centers'!$B$2:$B$50,MATCH(B6,'Work Centers'!$A$2:$A$50,0))</f>
        <v>8</v>
      </c>
      <c r="F6">
        <f>SUMIFS('Work Orders'!$E$2:$E$200,'Work Orders'!$C$2:$C$200,B6,'Work Orders'!$D$2:$D$200,"&lt;"&amp;C6)</f>
        <v>6</v>
      </c>
      <c r="G6">
        <f>INT(F6/E6)+1</f>
        <v>1</v>
      </c>
      <c r="H6">
        <f>ROUNDUP((F6+D6)/E6,0)</f>
        <v>3</v>
      </c>
      <c r="I6" s="9">
        <f>WORKDAY('Work Centers'!$F$1,G6-1)</f>
        <v>46286</v>
      </c>
      <c r="J6" s="9">
        <f>WORKDAY('Work Centers'!$F$1,H6-1)</f>
        <v>46288</v>
      </c>
      <c r="K6" s="9">
        <f>'Work Orders'!F6</f>
        <v>46289</v>
      </c>
      <c r="L6">
        <f>MAX(0,NETWORKDAYS(K6,J6)-1)</f>
        <v>0</v>
      </c>
      <c r="M6" t="str">
        <f>IF(J6&gt;K6,"LATE","ON TIME")</f>
        <v>ON TIME</v>
      </c>
    </row>
    <row r="7" spans="1:13" x14ac:dyDescent="0.25">
      <c r="A7" t="str">
        <f>'Work Orders'!A7</f>
        <v>WO-106</v>
      </c>
      <c r="B7" t="str">
        <f>'Work Orders'!C7</f>
        <v>ASSY</v>
      </c>
      <c r="C7">
        <f>'Work Orders'!D7</f>
        <v>3</v>
      </c>
      <c r="D7">
        <f>'Work Orders'!E7</f>
        <v>20</v>
      </c>
      <c r="E7">
        <f>INDEX('Work Centers'!$B$2:$B$50,MATCH(B7,'Work Centers'!$A$2:$A$50,0))</f>
        <v>8</v>
      </c>
      <c r="F7">
        <f>SUMIFS('Work Orders'!$E$2:$E$200,'Work Orders'!$C$2:$C$200,B7,'Work Orders'!$D$2:$D$200,"&lt;"&amp;C7)</f>
        <v>22</v>
      </c>
      <c r="G7">
        <f>INT(F7/E7)+1</f>
        <v>3</v>
      </c>
      <c r="H7">
        <f>ROUNDUP((F7+D7)/E7,0)</f>
        <v>6</v>
      </c>
      <c r="I7" s="9">
        <f>WORKDAY('Work Centers'!$F$1,G7-1)</f>
        <v>46288</v>
      </c>
      <c r="J7" s="9">
        <f>WORKDAY('Work Centers'!$F$1,H7-1)</f>
        <v>46293</v>
      </c>
      <c r="K7" s="9">
        <f>'Work Orders'!F7</f>
        <v>46290</v>
      </c>
      <c r="L7">
        <f>MAX(0,NETWORKDAYS(K7,J7)-1)</f>
        <v>1</v>
      </c>
      <c r="M7" t="str">
        <f>IF(J7&gt;K7,"LATE","ON TIME")</f>
        <v>LATE</v>
      </c>
    </row>
  </sheetData>
  <conditionalFormatting sqref="M2:M200">
    <cfRule type="expression" dxfId="0" priority="1">
      <formula>OR(M2="OVER",M2="SHORT",M2="LATE")</formula>
    </cfRule>
    <cfRule type="expression" dxfId="1" priority="2">
      <formula>M2="TIGHT"</formula>
    </cfRule>
    <cfRule type="expression" dxfId="2" priority="3">
      <formula>OR(M2="OK",M2="ON TIME")</formula>
    </cfRule>
  </conditionalFormatting>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pane xSplit="2" ySplit="3" topLeftCell="C4" activePane="bottomRight" state="frozen"/>
      <selection pane="bottomRight"/>
    </sheetView>
  </sheetViews>
  <sheetFormatPr defaultRowHeight="15" outlineLevelRow="0" outlineLevelCol="0" x14ac:dyDescent="55"/>
  <cols>
    <col min="1" max="2" width="12" customWidth="1"/>
    <col min="3" max="12" width="8" customWidth="1"/>
  </cols>
  <sheetData>
    <row r="1" spans="1:1" x14ac:dyDescent="0.25">
      <c r="A1" s="1" t="s">
        <v>49</v>
      </c>
    </row>
    <row r="2" spans="1:12" x14ac:dyDescent="0.25">
      <c r="A2" s="5" t="s">
        <v>27</v>
      </c>
      <c r="B2" s="5" t="s">
        <v>21</v>
      </c>
      <c r="C2" s="5">
        <v>1</v>
      </c>
      <c r="D2" s="5">
        <v>2</v>
      </c>
      <c r="E2" s="5">
        <v>3</v>
      </c>
      <c r="F2" s="5">
        <v>4</v>
      </c>
      <c r="G2" s="5">
        <v>5</v>
      </c>
      <c r="H2" s="5">
        <v>6</v>
      </c>
      <c r="I2" s="5">
        <v>7</v>
      </c>
      <c r="J2" s="5">
        <v>8</v>
      </c>
      <c r="K2" s="5">
        <v>9</v>
      </c>
      <c r="L2" s="5">
        <v>10</v>
      </c>
    </row>
    <row r="3" spans="2:12" x14ac:dyDescent="0.25">
      <c r="B3" s="6" t="s">
        <v>50</v>
      </c>
      <c r="C3" s="10">
        <f>WORKDAY('Work Centers'!$F$1,C$2-1)</f>
        <v>46286</v>
      </c>
      <c r="D3" s="10">
        <f>WORKDAY('Work Centers'!$F$1,D$2-1)</f>
        <v>46287</v>
      </c>
      <c r="E3" s="10">
        <f>WORKDAY('Work Centers'!$F$1,E$2-1)</f>
        <v>46288</v>
      </c>
      <c r="F3" s="10">
        <f>WORKDAY('Work Centers'!$F$1,F$2-1)</f>
        <v>46289</v>
      </c>
      <c r="G3" s="10">
        <f>WORKDAY('Work Centers'!$F$1,G$2-1)</f>
        <v>46290</v>
      </c>
      <c r="H3" s="10">
        <f>WORKDAY('Work Centers'!$F$1,H$2-1)</f>
        <v>46293</v>
      </c>
      <c r="I3" s="10">
        <f>WORKDAY('Work Centers'!$F$1,I$2-1)</f>
        <v>46294</v>
      </c>
      <c r="J3" s="10">
        <f>WORKDAY('Work Centers'!$F$1,J$2-1)</f>
        <v>46295</v>
      </c>
      <c r="K3" s="10">
        <f>WORKDAY('Work Centers'!$F$1,K$2-1)</f>
        <v>46296</v>
      </c>
      <c r="L3" s="10">
        <f>WORKDAY('Work Centers'!$F$1,L$2-1)</f>
        <v>46297</v>
      </c>
    </row>
    <row r="4" spans="1:12" x14ac:dyDescent="0.25">
      <c r="A4" t="str">
        <f>Schedule!A2</f>
        <v>WO-101</v>
      </c>
      <c r="B4" t="str">
        <f>Schedule!B2</f>
        <v>CNC</v>
      </c>
      <c r="C4" s="11">
        <f>IF(AND(C$2&gt;=Schedule!$G2,C$2&lt;=Schedule!$H2),1,"")</f>
        <v>1</v>
      </c>
      <c r="D4" s="11">
        <f>IF(AND(D$2&gt;=Schedule!$G2,D$2&lt;=Schedule!$H2),1,"")</f>
        <v>1</v>
      </c>
      <c r="E4" s="11" t="str">
        <f>IF(AND(E$2&gt;=Schedule!$G2,E$2&lt;=Schedule!$H2),1,"")</f>
        <v/>
      </c>
      <c r="F4" s="11" t="str">
        <f>IF(AND(F$2&gt;=Schedule!$G2,F$2&lt;=Schedule!$H2),1,"")</f>
        <v/>
      </c>
      <c r="G4" s="11" t="str">
        <f>IF(AND(G$2&gt;=Schedule!$G2,G$2&lt;=Schedule!$H2),1,"")</f>
        <v/>
      </c>
      <c r="H4" s="11" t="str">
        <f>IF(AND(H$2&gt;=Schedule!$G2,H$2&lt;=Schedule!$H2),1,"")</f>
        <v/>
      </c>
      <c r="I4" s="11" t="str">
        <f>IF(AND(I$2&gt;=Schedule!$G2,I$2&lt;=Schedule!$H2),1,"")</f>
        <v/>
      </c>
      <c r="J4" s="11" t="str">
        <f>IF(AND(J$2&gt;=Schedule!$G2,J$2&lt;=Schedule!$H2),1,"")</f>
        <v/>
      </c>
      <c r="K4" s="11" t="str">
        <f>IF(AND(K$2&gt;=Schedule!$G2,K$2&lt;=Schedule!$H2),1,"")</f>
        <v/>
      </c>
      <c r="L4" s="11" t="str">
        <f>IF(AND(L$2&gt;=Schedule!$G2,L$2&lt;=Schedule!$H2),1,"")</f>
        <v/>
      </c>
    </row>
    <row r="5" spans="1:12" x14ac:dyDescent="0.25">
      <c r="A5" t="str">
        <f>Schedule!A3</f>
        <v>WO-102</v>
      </c>
      <c r="B5" t="str">
        <f>Schedule!B3</f>
        <v>CNC</v>
      </c>
      <c r="C5" s="11" t="str">
        <f>IF(AND(C$2&gt;=Schedule!$G3,C$2&lt;=Schedule!$H3),1,"")</f>
        <v/>
      </c>
      <c r="D5" s="11">
        <f>IF(AND(D$2&gt;=Schedule!$G3,D$2&lt;=Schedule!$H3),1,"")</f>
        <v>1</v>
      </c>
      <c r="E5" s="11">
        <f>IF(AND(E$2&gt;=Schedule!$G3,E$2&lt;=Schedule!$H3),1,"")</f>
        <v>1</v>
      </c>
      <c r="F5" s="11" t="str">
        <f>IF(AND(F$2&gt;=Schedule!$G3,F$2&lt;=Schedule!$H3),1,"")</f>
        <v/>
      </c>
      <c r="G5" s="11" t="str">
        <f>IF(AND(G$2&gt;=Schedule!$G3,G$2&lt;=Schedule!$H3),1,"")</f>
        <v/>
      </c>
      <c r="H5" s="11" t="str">
        <f>IF(AND(H$2&gt;=Schedule!$G3,H$2&lt;=Schedule!$H3),1,"")</f>
        <v/>
      </c>
      <c r="I5" s="11" t="str">
        <f>IF(AND(I$2&gt;=Schedule!$G3,I$2&lt;=Schedule!$H3),1,"")</f>
        <v/>
      </c>
      <c r="J5" s="11" t="str">
        <f>IF(AND(J$2&gt;=Schedule!$G3,J$2&lt;=Schedule!$H3),1,"")</f>
        <v/>
      </c>
      <c r="K5" s="11" t="str">
        <f>IF(AND(K$2&gt;=Schedule!$G3,K$2&lt;=Schedule!$H3),1,"")</f>
        <v/>
      </c>
      <c r="L5" s="11" t="str">
        <f>IF(AND(L$2&gt;=Schedule!$G3,L$2&lt;=Schedule!$H3),1,"")</f>
        <v/>
      </c>
    </row>
    <row r="6" spans="1:12" x14ac:dyDescent="0.25">
      <c r="A6" t="str">
        <f>Schedule!A4</f>
        <v>WO-103</v>
      </c>
      <c r="B6" t="str">
        <f>Schedule!B4</f>
        <v>CNC</v>
      </c>
      <c r="C6" s="11" t="str">
        <f>IF(AND(C$2&gt;=Schedule!$G4,C$2&lt;=Schedule!$H4),1,"")</f>
        <v/>
      </c>
      <c r="D6" s="11" t="str">
        <f>IF(AND(D$2&gt;=Schedule!$G4,D$2&lt;=Schedule!$H4),1,"")</f>
        <v/>
      </c>
      <c r="E6" s="11">
        <f>IF(AND(E$2&gt;=Schedule!$G4,E$2&lt;=Schedule!$H4),1,"")</f>
        <v>1</v>
      </c>
      <c r="F6" s="11">
        <f>IF(AND(F$2&gt;=Schedule!$G4,F$2&lt;=Schedule!$H4),1,"")</f>
        <v>1</v>
      </c>
      <c r="G6" s="11">
        <f>IF(AND(G$2&gt;=Schedule!$G4,G$2&lt;=Schedule!$H4),1,"")</f>
        <v>1</v>
      </c>
      <c r="H6" s="11" t="str">
        <f>IF(AND(H$2&gt;=Schedule!$G4,H$2&lt;=Schedule!$H4),1,"")</f>
        <v/>
      </c>
      <c r="I6" s="11" t="str">
        <f>IF(AND(I$2&gt;=Schedule!$G4,I$2&lt;=Schedule!$H4),1,"")</f>
        <v/>
      </c>
      <c r="J6" s="11" t="str">
        <f>IF(AND(J$2&gt;=Schedule!$G4,J$2&lt;=Schedule!$H4),1,"")</f>
        <v/>
      </c>
      <c r="K6" s="11" t="str">
        <f>IF(AND(K$2&gt;=Schedule!$G4,K$2&lt;=Schedule!$H4),1,"")</f>
        <v/>
      </c>
      <c r="L6" s="11" t="str">
        <f>IF(AND(L$2&gt;=Schedule!$G4,L$2&lt;=Schedule!$H4),1,"")</f>
        <v/>
      </c>
    </row>
    <row r="7" spans="1:12" x14ac:dyDescent="0.25">
      <c r="A7" t="str">
        <f>Schedule!A5</f>
        <v>WO-104</v>
      </c>
      <c r="B7" t="str">
        <f>Schedule!B5</f>
        <v>ASSY</v>
      </c>
      <c r="C7" s="11">
        <f>IF(AND(C$2&gt;=Schedule!$G5,C$2&lt;=Schedule!$H5),1,"")</f>
        <v>1</v>
      </c>
      <c r="D7" s="11" t="str">
        <f>IF(AND(D$2&gt;=Schedule!$G5,D$2&lt;=Schedule!$H5),1,"")</f>
        <v/>
      </c>
      <c r="E7" s="11" t="str">
        <f>IF(AND(E$2&gt;=Schedule!$G5,E$2&lt;=Schedule!$H5),1,"")</f>
        <v/>
      </c>
      <c r="F7" s="11" t="str">
        <f>IF(AND(F$2&gt;=Schedule!$G5,F$2&lt;=Schedule!$H5),1,"")</f>
        <v/>
      </c>
      <c r="G7" s="11" t="str">
        <f>IF(AND(G$2&gt;=Schedule!$G5,G$2&lt;=Schedule!$H5),1,"")</f>
        <v/>
      </c>
      <c r="H7" s="11" t="str">
        <f>IF(AND(H$2&gt;=Schedule!$G5,H$2&lt;=Schedule!$H5),1,"")</f>
        <v/>
      </c>
      <c r="I7" s="11" t="str">
        <f>IF(AND(I$2&gt;=Schedule!$G5,I$2&lt;=Schedule!$H5),1,"")</f>
        <v/>
      </c>
      <c r="J7" s="11" t="str">
        <f>IF(AND(J$2&gt;=Schedule!$G5,J$2&lt;=Schedule!$H5),1,"")</f>
        <v/>
      </c>
      <c r="K7" s="11" t="str">
        <f>IF(AND(K$2&gt;=Schedule!$G5,K$2&lt;=Schedule!$H5),1,"")</f>
        <v/>
      </c>
      <c r="L7" s="11" t="str">
        <f>IF(AND(L$2&gt;=Schedule!$G5,L$2&lt;=Schedule!$H5),1,"")</f>
        <v/>
      </c>
    </row>
    <row r="8" spans="1:12" x14ac:dyDescent="0.25">
      <c r="A8" t="str">
        <f>Schedule!A6</f>
        <v>WO-105</v>
      </c>
      <c r="B8" t="str">
        <f>Schedule!B6</f>
        <v>ASSY</v>
      </c>
      <c r="C8" s="11">
        <f>IF(AND(C$2&gt;=Schedule!$G6,C$2&lt;=Schedule!$H6),1,"")</f>
        <v>1</v>
      </c>
      <c r="D8" s="11">
        <f>IF(AND(D$2&gt;=Schedule!$G6,D$2&lt;=Schedule!$H6),1,"")</f>
        <v>1</v>
      </c>
      <c r="E8" s="11">
        <f>IF(AND(E$2&gt;=Schedule!$G6,E$2&lt;=Schedule!$H6),1,"")</f>
        <v>1</v>
      </c>
      <c r="F8" s="11" t="str">
        <f>IF(AND(F$2&gt;=Schedule!$G6,F$2&lt;=Schedule!$H6),1,"")</f>
        <v/>
      </c>
      <c r="G8" s="11" t="str">
        <f>IF(AND(G$2&gt;=Schedule!$G6,G$2&lt;=Schedule!$H6),1,"")</f>
        <v/>
      </c>
      <c r="H8" s="11" t="str">
        <f>IF(AND(H$2&gt;=Schedule!$G6,H$2&lt;=Schedule!$H6),1,"")</f>
        <v/>
      </c>
      <c r="I8" s="11" t="str">
        <f>IF(AND(I$2&gt;=Schedule!$G6,I$2&lt;=Schedule!$H6),1,"")</f>
        <v/>
      </c>
      <c r="J8" s="11" t="str">
        <f>IF(AND(J$2&gt;=Schedule!$G6,J$2&lt;=Schedule!$H6),1,"")</f>
        <v/>
      </c>
      <c r="K8" s="11" t="str">
        <f>IF(AND(K$2&gt;=Schedule!$G6,K$2&lt;=Schedule!$H6),1,"")</f>
        <v/>
      </c>
      <c r="L8" s="11" t="str">
        <f>IF(AND(L$2&gt;=Schedule!$G6,L$2&lt;=Schedule!$H6),1,"")</f>
        <v/>
      </c>
    </row>
    <row r="9" spans="1:12" x14ac:dyDescent="0.25">
      <c r="A9" t="str">
        <f>Schedule!A7</f>
        <v>WO-106</v>
      </c>
      <c r="B9" t="str">
        <f>Schedule!B7</f>
        <v>ASSY</v>
      </c>
      <c r="C9" s="11" t="str">
        <f>IF(AND(C$2&gt;=Schedule!$G7,C$2&lt;=Schedule!$H7),1,"")</f>
        <v/>
      </c>
      <c r="D9" s="11" t="str">
        <f>IF(AND(D$2&gt;=Schedule!$G7,D$2&lt;=Schedule!$H7),1,"")</f>
        <v/>
      </c>
      <c r="E9" s="11">
        <f>IF(AND(E$2&gt;=Schedule!$G7,E$2&lt;=Schedule!$H7),1,"")</f>
        <v>1</v>
      </c>
      <c r="F9" s="11">
        <f>IF(AND(F$2&gt;=Schedule!$G7,F$2&lt;=Schedule!$H7),1,"")</f>
        <v>1</v>
      </c>
      <c r="G9" s="11">
        <f>IF(AND(G$2&gt;=Schedule!$G7,G$2&lt;=Schedule!$H7),1,"")</f>
        <v>1</v>
      </c>
      <c r="H9" s="11">
        <f>IF(AND(H$2&gt;=Schedule!$G7,H$2&lt;=Schedule!$H7),1,"")</f>
        <v>1</v>
      </c>
      <c r="I9" s="11" t="str">
        <f>IF(AND(I$2&gt;=Schedule!$G7,I$2&lt;=Schedule!$H7),1,"")</f>
        <v/>
      </c>
      <c r="J9" s="11" t="str">
        <f>IF(AND(J$2&gt;=Schedule!$G7,J$2&lt;=Schedule!$H7),1,"")</f>
        <v/>
      </c>
      <c r="K9" s="11" t="str">
        <f>IF(AND(K$2&gt;=Schedule!$G7,K$2&lt;=Schedule!$H7),1,"")</f>
        <v/>
      </c>
      <c r="L9" s="11" t="str">
        <f>IF(AND(L$2&gt;=Schedule!$G7,L$2&lt;=Schedule!$H7),1,"")</f>
        <v/>
      </c>
    </row>
  </sheetData>
  <conditionalFormatting sqref="C4:L200">
    <cfRule type="expression" dxfId="3" priority="1">
      <formula>AND(C4=1,C$3&gt;Schedule!$K2)</formula>
    </cfRule>
    <cfRule type="expression" dxfId="4" priority="2">
      <formula>C4=1</formula>
    </cfRule>
  </conditionalFormatting>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cols>
    <col min="1" max="1" width="14" customWidth="1"/>
    <col min="2" max="2" width="16" customWidth="1"/>
    <col min="3" max="3" width="14" customWidth="1"/>
    <col min="4" max="5" width="10" customWidth="1"/>
  </cols>
  <sheetData>
    <row r="1" spans="1:5" x14ac:dyDescent="0.25">
      <c r="A1" s="5" t="s">
        <v>21</v>
      </c>
      <c r="B1" s="5" t="s">
        <v>51</v>
      </c>
      <c r="C1" s="5" t="s">
        <v>52</v>
      </c>
      <c r="D1" s="5" t="s">
        <v>53</v>
      </c>
      <c r="E1" s="5" t="s">
        <v>54</v>
      </c>
    </row>
    <row r="2" spans="1:5" x14ac:dyDescent="0.25">
      <c r="A2" t="str">
        <f>'Work Centers'!A2</f>
        <v>CNC</v>
      </c>
      <c r="B2">
        <f>'Work Centers'!B2*'Work Centers'!C2</f>
        <v>40</v>
      </c>
      <c r="C2">
        <f>SUMIFS('Work Orders'!$E$2:$E$200,'Work Orders'!$C$2:$C$200,A2)</f>
        <v>36</v>
      </c>
      <c r="D2" s="12">
        <f>IF(B2=0,"",C2/B2)</f>
        <v>0.9</v>
      </c>
      <c r="E2" t="str">
        <f>IF(D2="","",IF(D2&gt;1,"OVER",IF(D2&gt;0.9,"TIGHT","OK")))</f>
        <v>OK</v>
      </c>
    </row>
    <row r="3" spans="1:5" x14ac:dyDescent="0.25">
      <c r="A3" t="str">
        <f>'Work Centers'!A3</f>
        <v>ASSY</v>
      </c>
      <c r="B3">
        <f>'Work Centers'!B3*'Work Centers'!C3</f>
        <v>40</v>
      </c>
      <c r="C3">
        <f>SUMIFS('Work Orders'!$E$2:$E$200,'Work Orders'!$C$2:$C$200,A3)</f>
        <v>42</v>
      </c>
      <c r="D3" s="12">
        <f>IF(B3=0,"",C3/B3)</f>
        <v>1.05</v>
      </c>
      <c r="E3" t="str">
        <f>IF(D3="","",IF(D3&gt;1,"OVER",IF(D3&gt;0.9,"TIGHT","OK")))</f>
        <v>OVER</v>
      </c>
    </row>
  </sheetData>
  <conditionalFormatting sqref="E2:E50">
    <cfRule type="expression" dxfId="5" priority="1">
      <formula>OR(E2="OVER",E2="SHORT",E2="LATE")</formula>
    </cfRule>
    <cfRule type="expression" dxfId="6" priority="2">
      <formula>E2="TIGHT"</formula>
    </cfRule>
    <cfRule type="expression" dxfId="7" priority="3">
      <formula>OR(E2="OK",E2="ON TIME")</formula>
    </cfRule>
  </conditionalFormatting>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Work Centers</vt:lpstr>
      <vt:lpstr>Work Orders</vt:lpstr>
      <vt:lpstr>Schedule</vt:lpstr>
      <vt:lpstr>Gantt</vt:lpstr>
      <vt:lpstr>Load</vt:lpstr>
    </vt:vector>
  </TitlesOfParts>
  <Company>User Solutions, Inc.</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Solutions, Inc.</dc:creator>
  <dc:title>Production Schedule Excel Template</dc:title>
  <dc:subject/>
  <dc:description/>
  <cp:keywords/>
  <cp:category/>
  <cp:lastModifiedBy>Unknown</cp:lastModifiedBy>
  <dcterms:created xsi:type="dcterms:W3CDTF">2026-09-15T00:00:00Z</dcterms:created>
  <dcterms:modified xsi:type="dcterms:W3CDTF">2026-09-15T00:00:00Z</dcterms:modified>
</cp:coreProperties>
</file>