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roducts" state="visible" r:id="rId5"/>
    <sheet sheetId="3" name="Lines" state="visible" r:id="rId6"/>
    <sheet sheetId="4" name="Plan" state="visible" r:id="rId7"/>
    <sheet sheetId="5" name="Capacity" state="visible" r:id="rId8"/>
    <sheet sheetId="6" name="Material" state="visible" r:id="rId9"/>
    <sheet sheetId="7" name="Labour" state="visible" r:id="rId10"/>
    <sheet sheetId="8" name="Planned vs Actual" state="visible" r:id="rId11"/>
  </sheets>
  <calcPr calcId="171027" fullCalcOnLoad="1"/>
</workbook>
</file>

<file path=xl/sharedStrings.xml><?xml version="1.0" encoding="utf-8"?>
<sst xmlns="http://schemas.openxmlformats.org/spreadsheetml/2006/main" count="78" uniqueCount="70">
  <si>
    <t>Factory production planning Excel template</t>
  </si>
  <si>
    <t>Free template from User Solutions, Inc. (usersolutions.com). No macros. Shaded cells are inputs; every other number is a formula.</t>
  </si>
  <si>
    <t>What this workbook does:</t>
  </si>
  <si>
    <t>It is a 13-week factory plan by product and line: planned quantities, line load against line capacity, a material check on a constrained component, labour hours against rostered hours, and planned vs actual attainment.</t>
  </si>
  <si>
    <t>How to use it:</t>
  </si>
  <si>
    <t>1. Products: standard hours per unit on the assembly line and the packing line, and housings used per unit.</t>
  </si>
  <si>
    <t>2. Lines: shifts per day, hours per shift, efficiency and crew per shift for each line, plus working days in each week (set a shutdown week to 0).</t>
  </si>
  <si>
    <t>3. Plan: type the quantity of each product you intend to build in each week.</t>
  </si>
  <si>
    <t>4. Capacity: calculated. Clear every OVER flag by moving quantity between weeks.</t>
  </si>
  <si>
    <t>5. Material: enter stock at the start of week 36 and scheduled receipts. Clear every SHORT flag with purchasing.</t>
  </si>
  <si>
    <t>6. Labour: enter rostered operator hours per line per week. Negative spare hours mean overtime.</t>
  </si>
  <si>
    <t>7. Planned vs Actual: on Monday copy the week's planned quantities in as values; on Friday enter actuals.</t>
  </si>
  <si>
    <t>Worked example in the file (the original plan, so both problems are visible):</t>
  </si>
  <si>
    <t>Line A (assembly) runs 2 shifts x 8 hours x 5 days x 85% efficiency = 68 hours per week. Line B (packing) runs 1 shift = 34 hours.</t>
  </si>
  <si>
    <t>Week 36: 400 x P100 at 0.10 h (40 h) plus 250 x P200 at 0.12 h (30 h) loads Line A with 70 hours against 68, so it is OVER by 2 hours. Line B packs all 650 units at 0.04 h (26 h, 76%).</t>
  </si>
  <si>
    <t>P200 uses one housing per unit. Week 36 needs 250, but only 180 are in stock and the next 200 arrive in week 37, so week 36 is SHORT by 70.</t>
  </si>
  <si>
    <t>The fix: build 180 x P200 in week 36 (21.6 h, Line A drops to 61.6 h and 91%, TIGHT but no longer OVER) and move the other 70 into week 37 next to the 130 already planned. Week 37 then needs exactly the 200 housings that arrive, and Line A rises to 54 hours (79%). Planned vs Actual shows week 36 with the revised 180.</t>
  </si>
  <si>
    <t>The formulas:</t>
  </si>
  <si>
    <t>Line load = SUMPRODUCT(planned quantities that week, standard hours per unit for the line).</t>
  </si>
  <si>
    <t>Line capacity = shifts per day x hours per shift x working days that week x efficiency.</t>
  </si>
  <si>
    <t>Flag = OVER if load &gt; capacity, TIGHT if load &gt; 90% of capacity, otherwise OK.</t>
  </si>
  <si>
    <t>Available housings = MAX(0, last week's projected balance) + receipts (week 36 uses the starting stock). SHORT if required &gt; available.</t>
  </si>
  <si>
    <t>Labour hours needed = line hours x crew per shift.</t>
  </si>
  <si>
    <t>Limits:</t>
  </si>
  <si>
    <t>Weekly buckets cannot show which day a job runs or the order jobs run in on a line. When sequence, changeovers or day-level promise dates matter, use finite capacity scheduling software such as EDGEBIC.</t>
  </si>
  <si>
    <t>Product</t>
  </si>
  <si>
    <t>Description</t>
  </si>
  <si>
    <t>Assembly hours per unit (Line A)</t>
  </si>
  <si>
    <t>Packing hours per unit (Line B)</t>
  </si>
  <si>
    <t>Housings per unit</t>
  </si>
  <si>
    <t>P100</t>
  </si>
  <si>
    <t>Desk fan</t>
  </si>
  <si>
    <t>P200</t>
  </si>
  <si>
    <t>Tower fan</t>
  </si>
  <si>
    <t>Line</t>
  </si>
  <si>
    <t>Shifts per day</t>
  </si>
  <si>
    <t>Hours per shift</t>
  </si>
  <si>
    <t>Efficiency</t>
  </si>
  <si>
    <t>Crew per shift</t>
  </si>
  <si>
    <t>Line A (assembly)</t>
  </si>
  <si>
    <t>Line B (packing)</t>
  </si>
  <si>
    <t>Working days by week</t>
  </si>
  <si>
    <t>Measure</t>
  </si>
  <si>
    <t>Line A capacity (h)</t>
  </si>
  <si>
    <t>Line A load (h)</t>
  </si>
  <si>
    <t>Line A load %</t>
  </si>
  <si>
    <t>Line A flag</t>
  </si>
  <si>
    <t>Line B capacity (h)</t>
  </si>
  <si>
    <t>Line B load (h)</t>
  </si>
  <si>
    <t>Line B load %</t>
  </si>
  <si>
    <t>Line B flag</t>
  </si>
  <si>
    <t>Housing H-20</t>
  </si>
  <si>
    <t>Required</t>
  </si>
  <si>
    <t>Scheduled receipts</t>
  </si>
  <si>
    <t>Available</t>
  </si>
  <si>
    <t>Projected balance</t>
  </si>
  <si>
    <t>Flag</t>
  </si>
  <si>
    <t>On hand at start of week 36</t>
  </si>
  <si>
    <t>Line A labour hours needed</t>
  </si>
  <si>
    <t>Line A rostered hours</t>
  </si>
  <si>
    <t>Line A spare (+) or overtime (-)</t>
  </si>
  <si>
    <t>Line B labour hours needed</t>
  </si>
  <si>
    <t>Line B rostered hours</t>
  </si>
  <si>
    <t>Line B spare (+) or overtime (-)</t>
  </si>
  <si>
    <t>Week</t>
  </si>
  <si>
    <t>Planned (frozen)</t>
  </si>
  <si>
    <t>Actual</t>
  </si>
  <si>
    <t>Attainment</t>
  </si>
  <si>
    <t>Variance</t>
  </si>
  <si>
    <t>Week 36 shows the revised plan (180 x P200). Never edit the planned column after Monday; record replans in a note instead.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</si>
</sst>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5" x14ac:knownFonts="1">
    <font>
      <color theme="1"/>
      <family val="2"/>
      <scheme val="minor"/>
      <sz val="11"/>
      <name val="Calibri"/>
    </font>
    <font>
      <b/>
      <sz val="14"/>
    </font>
    <font>
      <i/>
      <color rgb="FF6B7280"/>
    </font>
    <font>
      <b/>
    </font>
    <font>
      <b/>
      <color rgb="FFFFFFFF"/>
    </font>
  </fonts>
  <fills count="4">
    <fill>
      <patternFill patternType="none"/>
    </fill>
    <fill>
      <patternFill patternType="gray125"/>
    </fill>
    <fill>
      <patternFill patternType="solid">
        <fgColor rgb="FF1F3A2E"/>
      </patternFill>
    </fill>
    <fill>
      <patternFill patternType="solid">
        <fgColor rgb="FFFFF4C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center" wrapText="1"/>
    </xf>
    <xf numFmtId="0" fontId="0" fillId="3" borderId="0" xfId="0" applyFill="1"/>
    <xf numFmtId="9" fontId="0" fillId="3" borderId="0" xfId="0" applyNumberFormat="1" applyFill="1"/>
    <xf numFmtId="0" fontId="3" fillId="0" borderId="0" xfId="0" applyFont="1"/>
    <xf numFmtId="164" fontId="0" fillId="0" borderId="0" xfId="0" applyNumberFormat="1"/>
    <xf numFmtId="9" fontId="0" fillId="0" borderId="0" xfId="0" applyNumberFormat="1"/>
    <xf numFmtId="165" fontId="0" fillId="0" borderId="0" xfId="0" applyNumberFormat="1"/>
  </cellXfs>
  <cellStyles count="1">
    <cellStyle name="Normal" xfId="0" builtinId="0"/>
  </cellStyles>
  <dxfs count="12">
    <dxf>
      <font>
        <color rgb="FF8A1C12"/>
      </font>
      <fill>
        <patternFill patternType="solid">
          <bgColor rgb="FFF8D7D3"/>
        </patternFill>
      </fill>
    </dxf>
    <dxf>
      <font>
        <color rgb="FF7A4A00"/>
      </font>
      <fill>
        <patternFill patternType="solid">
          <bgColor rgb="FFFBE8C4"/>
        </patternFill>
      </fill>
    </dxf>
    <dxf>
      <font>
        <color rgb="FF1E5128"/>
      </font>
      <fill>
        <patternFill patternType="solid">
          <bgColor rgb="FFDDEEDB"/>
        </patternFill>
      </fill>
    </dxf>
    <dxf>
      <font>
        <color rgb="FF8A1C12"/>
      </font>
      <fill>
        <patternFill patternType="solid">
          <bgColor rgb="FFF8D7D3"/>
        </patternFill>
      </fill>
    </dxf>
    <dxf>
      <font>
        <color rgb="FF7A4A00"/>
      </font>
      <fill>
        <patternFill patternType="solid">
          <bgColor rgb="FFFBE8C4"/>
        </patternFill>
      </fill>
    </dxf>
    <dxf>
      <font>
        <color rgb="FF1E5128"/>
      </font>
      <fill>
        <patternFill patternType="solid">
          <bgColor rgb="FFDDEEDB"/>
        </patternFill>
      </fill>
    </dxf>
    <dxf>
      <font>
        <color rgb="FF8A1C12"/>
      </font>
      <fill>
        <patternFill patternType="solid">
          <bgColor rgb="FFF8D7D3"/>
        </patternFill>
      </fill>
    </dxf>
    <dxf>
      <font>
        <color rgb="FF8A1C12"/>
      </font>
      <fill>
        <patternFill patternType="solid">
          <bgColor rgb="FFF8D7D3"/>
        </patternFill>
      </fill>
    </dxf>
    <dxf>
      <font>
        <color rgb="FF7A4A00"/>
      </font>
      <fill>
        <patternFill patternType="solid">
          <bgColor rgb="FFFBE8C4"/>
        </patternFill>
      </fill>
    </dxf>
    <dxf>
      <font>
        <color rgb="FF1E5128"/>
      </font>
      <fill>
        <patternFill patternType="solid">
          <bgColor rgb="FFDDEEDB"/>
        </patternFill>
      </fill>
    </dxf>
    <dxf>
      <font>
        <color rgb="FF8A1C12"/>
      </font>
      <fill>
        <patternFill patternType="solid">
          <bgColor rgb="FFF8D7D3"/>
        </patternFill>
      </fill>
    </dxf>
    <dxf>
      <font>
        <color rgb="FF8A1C12"/>
      </font>
      <fill>
        <patternFill patternType="solid">
          <bgColor rgb="FFF8D7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owGridLines="0"/>
  </sheetViews>
  <sheetFormatPr defaultRowHeight="15" outlineLevelRow="0" outlineLevelCol="0" x14ac:dyDescent="55"/>
  <cols>
    <col min="1" max="1" width="12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3" t="s">
        <v>4</v>
      </c>
    </row>
    <row r="7" spans="1:1" x14ac:dyDescent="0.25">
      <c r="A7" s="4" t="s">
        <v>5</v>
      </c>
    </row>
    <row r="8" spans="1:1" x14ac:dyDescent="0.25">
      <c r="A8" s="4" t="s">
        <v>6</v>
      </c>
    </row>
    <row r="9" spans="1:1" x14ac:dyDescent="0.25">
      <c r="A9" s="4" t="s">
        <v>7</v>
      </c>
    </row>
    <row r="10" spans="1:1" x14ac:dyDescent="0.25">
      <c r="A10" s="4" t="s">
        <v>8</v>
      </c>
    </row>
    <row r="11" spans="1:1" x14ac:dyDescent="0.25">
      <c r="A11" s="4" t="s">
        <v>9</v>
      </c>
    </row>
    <row r="12" spans="1:1" x14ac:dyDescent="0.25">
      <c r="A12" s="4" t="s">
        <v>10</v>
      </c>
    </row>
    <row r="13" spans="1:1" x14ac:dyDescent="0.25">
      <c r="A13" s="4" t="s">
        <v>11</v>
      </c>
    </row>
    <row r="14" spans="1:1" x14ac:dyDescent="0.25">
      <c r="A14" s="3" t="s">
        <v>12</v>
      </c>
    </row>
    <row r="15" spans="1:1" x14ac:dyDescent="0.25">
      <c r="A15" s="4" t="s">
        <v>13</v>
      </c>
    </row>
    <row r="16" spans="1:1" x14ac:dyDescent="0.25">
      <c r="A16" s="4" t="s">
        <v>14</v>
      </c>
    </row>
    <row r="17" spans="1:1" x14ac:dyDescent="0.25">
      <c r="A17" s="4" t="s">
        <v>15</v>
      </c>
    </row>
    <row r="18" spans="1:1" x14ac:dyDescent="0.25">
      <c r="A18" s="4" t="s">
        <v>16</v>
      </c>
    </row>
    <row r="19" spans="1:1" x14ac:dyDescent="0.25">
      <c r="A19" s="3" t="s">
        <v>17</v>
      </c>
    </row>
    <row r="20" spans="1:1" x14ac:dyDescent="0.25">
      <c r="A20" s="4" t="s">
        <v>18</v>
      </c>
    </row>
    <row r="21" spans="1:1" x14ac:dyDescent="0.25">
      <c r="A21" s="4" t="s">
        <v>19</v>
      </c>
    </row>
    <row r="22" spans="1:1" x14ac:dyDescent="0.25">
      <c r="A22" s="4" t="s">
        <v>20</v>
      </c>
    </row>
    <row r="23" spans="1:1" x14ac:dyDescent="0.25">
      <c r="A23" s="4" t="s">
        <v>21</v>
      </c>
    </row>
    <row r="24" spans="1:1" x14ac:dyDescent="0.25">
      <c r="A24" s="4" t="s">
        <v>22</v>
      </c>
    </row>
    <row r="25" spans="1:1" x14ac:dyDescent="0.25">
      <c r="A25" s="3" t="s">
        <v>23</v>
      </c>
    </row>
    <row r="26" spans="1:1" x14ac:dyDescent="0.25">
      <c r="A26" s="4" t="s">
        <v>24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FormatPr defaultRowHeight="15" outlineLevelRow="0" outlineLevelCol="0" x14ac:dyDescent="55"/>
  <cols>
    <col min="1" max="1" width="10" customWidth="1"/>
    <col min="2" max="2" width="14" customWidth="1"/>
    <col min="3" max="4" width="18" customWidth="1"/>
    <col min="5" max="5" width="16" customWidth="1"/>
  </cols>
  <sheetData>
    <row r="1" spans="1:5" x14ac:dyDescent="0.25">
      <c r="A1" s="5" t="s">
        <v>25</v>
      </c>
      <c r="B1" s="5" t="s">
        <v>26</v>
      </c>
      <c r="C1" s="5" t="s">
        <v>27</v>
      </c>
      <c r="D1" s="5" t="s">
        <v>28</v>
      </c>
      <c r="E1" s="5" t="s">
        <v>29</v>
      </c>
    </row>
    <row r="2" spans="1:5" x14ac:dyDescent="0.25">
      <c r="A2" s="6" t="s">
        <v>30</v>
      </c>
      <c r="B2" s="6" t="s">
        <v>31</v>
      </c>
      <c r="C2" s="6">
        <v>0.1</v>
      </c>
      <c r="D2" s="6">
        <v>0.04</v>
      </c>
      <c r="E2" s="6">
        <v>0</v>
      </c>
    </row>
    <row r="3" spans="1:5" x14ac:dyDescent="0.25">
      <c r="A3" s="6" t="s">
        <v>32</v>
      </c>
      <c r="B3" s="6" t="s">
        <v>33</v>
      </c>
      <c r="C3" s="6">
        <v>0.12</v>
      </c>
      <c r="D3" s="6">
        <v>0.04</v>
      </c>
      <c r="E3" s="6">
        <v>1</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FormatPr defaultRowHeight="15" outlineLevelRow="0" outlineLevelCol="0" x14ac:dyDescent="55"/>
  <cols>
    <col min="1" max="1" width="20" customWidth="1"/>
    <col min="2" max="14" width="8" customWidth="1"/>
  </cols>
  <sheetData>
    <row r="1" spans="1:5" x14ac:dyDescent="0.25">
      <c r="A1" s="5" t="s">
        <v>34</v>
      </c>
      <c r="B1" s="5" t="s">
        <v>35</v>
      </c>
      <c r="C1" s="5" t="s">
        <v>36</v>
      </c>
      <c r="D1" s="5" t="s">
        <v>37</v>
      </c>
      <c r="E1" s="5" t="s">
        <v>38</v>
      </c>
    </row>
    <row r="2" spans="1:5" x14ac:dyDescent="0.25">
      <c r="A2" s="6" t="s">
        <v>39</v>
      </c>
      <c r="B2" s="6">
        <v>2</v>
      </c>
      <c r="C2" s="6">
        <v>8</v>
      </c>
      <c r="D2" s="7">
        <v>0.85</v>
      </c>
      <c r="E2" s="6">
        <v>3</v>
      </c>
    </row>
    <row r="3" spans="1:5" x14ac:dyDescent="0.25">
      <c r="A3" s="6" t="s">
        <v>40</v>
      </c>
      <c r="B3" s="6">
        <v>1</v>
      </c>
      <c r="C3" s="6">
        <v>8</v>
      </c>
      <c r="D3" s="7">
        <v>0.85</v>
      </c>
      <c r="E3" s="6">
        <v>2</v>
      </c>
    </row>
    <row r="5" spans="1:14" x14ac:dyDescent="0.25">
      <c r="A5" s="5" t="s">
        <v>41</v>
      </c>
      <c r="B5" s="5">
        <v>36</v>
      </c>
      <c r="C5" s="5">
        <v>37</v>
      </c>
      <c r="D5" s="5">
        <v>38</v>
      </c>
      <c r="E5" s="5">
        <v>39</v>
      </c>
      <c r="F5" s="5">
        <v>40</v>
      </c>
      <c r="G5" s="5">
        <v>41</v>
      </c>
      <c r="H5" s="5">
        <v>42</v>
      </c>
      <c r="I5" s="5">
        <v>43</v>
      </c>
      <c r="J5" s="5">
        <v>44</v>
      </c>
      <c r="K5" s="5">
        <v>45</v>
      </c>
      <c r="L5" s="5">
        <v>46</v>
      </c>
      <c r="M5" s="5">
        <v>47</v>
      </c>
      <c r="N5" s="5">
        <v>48</v>
      </c>
    </row>
    <row r="6" spans="1:14" x14ac:dyDescent="0.25">
      <c r="A6" t="s">
        <v>39</v>
      </c>
      <c r="B6" s="6">
        <v>5</v>
      </c>
      <c r="C6" s="6">
        <v>5</v>
      </c>
      <c r="D6" s="6">
        <v>5</v>
      </c>
      <c r="E6" s="6">
        <v>5</v>
      </c>
      <c r="F6" s="6">
        <v>5</v>
      </c>
      <c r="G6" s="6">
        <v>5</v>
      </c>
      <c r="H6" s="6">
        <v>5</v>
      </c>
      <c r="I6" s="6">
        <v>5</v>
      </c>
      <c r="J6" s="6">
        <v>5</v>
      </c>
      <c r="K6" s="6">
        <v>5</v>
      </c>
      <c r="L6" s="6">
        <v>5</v>
      </c>
      <c r="M6" s="6">
        <v>5</v>
      </c>
      <c r="N6" s="6">
        <v>5</v>
      </c>
    </row>
    <row r="7" spans="1:14" x14ac:dyDescent="0.25">
      <c r="A7" t="s">
        <v>40</v>
      </c>
      <c r="B7" s="6">
        <v>5</v>
      </c>
      <c r="C7" s="6">
        <v>5</v>
      </c>
      <c r="D7" s="6">
        <v>5</v>
      </c>
      <c r="E7" s="6">
        <v>5</v>
      </c>
      <c r="F7" s="6">
        <v>5</v>
      </c>
      <c r="G7" s="6">
        <v>5</v>
      </c>
      <c r="H7" s="6">
        <v>5</v>
      </c>
      <c r="I7" s="6">
        <v>5</v>
      </c>
      <c r="J7" s="6">
        <v>5</v>
      </c>
      <c r="K7" s="6">
        <v>5</v>
      </c>
      <c r="L7" s="6">
        <v>5</v>
      </c>
      <c r="M7" s="6">
        <v>5</v>
      </c>
      <c r="N7" s="6">
        <v>5</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
  <sheetViews>
    <sheetView workbookViewId="0">
      <pane xSplit="1" ySplit="1" topLeftCell="B2" activePane="bottomRight" state="frozen"/>
      <selection pane="bottomRight"/>
    </sheetView>
  </sheetViews>
  <sheetFormatPr defaultRowHeight="15" outlineLevelRow="0" outlineLevelCol="0" x14ac:dyDescent="55"/>
  <cols>
    <col min="1" max="1" width="12" customWidth="1"/>
    <col min="2" max="14" width="8" customWidth="1"/>
  </cols>
  <sheetData>
    <row r="1" spans="1:14" x14ac:dyDescent="0.25">
      <c r="A1" s="5" t="s">
        <v>25</v>
      </c>
      <c r="B1" s="5">
        <v>36</v>
      </c>
      <c r="C1" s="5">
        <v>37</v>
      </c>
      <c r="D1" s="5">
        <v>38</v>
      </c>
      <c r="E1" s="5">
        <v>39</v>
      </c>
      <c r="F1" s="5">
        <v>40</v>
      </c>
      <c r="G1" s="5">
        <v>41</v>
      </c>
      <c r="H1" s="5">
        <v>42</v>
      </c>
      <c r="I1" s="5">
        <v>43</v>
      </c>
      <c r="J1" s="5">
        <v>44</v>
      </c>
      <c r="K1" s="5">
        <v>45</v>
      </c>
      <c r="L1" s="5">
        <v>46</v>
      </c>
      <c r="M1" s="5">
        <v>47</v>
      </c>
      <c r="N1" s="5">
        <v>48</v>
      </c>
    </row>
    <row r="2" spans="1:14" x14ac:dyDescent="0.25">
      <c r="A2" t="str">
        <f>Products!A2</f>
        <v>P100</v>
      </c>
      <c r="B2" s="6">
        <v>400</v>
      </c>
      <c r="C2" s="6">
        <v>300</v>
      </c>
      <c r="D2" s="6">
        <v>350</v>
      </c>
      <c r="E2" s="6">
        <v>300</v>
      </c>
      <c r="F2" s="6">
        <v>0</v>
      </c>
      <c r="G2" s="6">
        <v>0</v>
      </c>
      <c r="H2" s="6">
        <v>0</v>
      </c>
      <c r="I2" s="6">
        <v>0</v>
      </c>
      <c r="J2" s="6">
        <v>0</v>
      </c>
      <c r="K2" s="6">
        <v>0</v>
      </c>
      <c r="L2" s="6">
        <v>0</v>
      </c>
      <c r="M2" s="6">
        <v>0</v>
      </c>
      <c r="N2" s="6">
        <v>0</v>
      </c>
    </row>
    <row r="3" spans="1:14" x14ac:dyDescent="0.25">
      <c r="A3" t="str">
        <f>Products!A3</f>
        <v>P200</v>
      </c>
      <c r="B3" s="6">
        <v>250</v>
      </c>
      <c r="C3" s="6">
        <v>130</v>
      </c>
      <c r="D3" s="6">
        <v>150</v>
      </c>
      <c r="E3" s="6">
        <v>300</v>
      </c>
      <c r="F3" s="6">
        <v>0</v>
      </c>
      <c r="G3" s="6">
        <v>0</v>
      </c>
      <c r="H3" s="6">
        <v>0</v>
      </c>
      <c r="I3" s="6">
        <v>0</v>
      </c>
      <c r="J3" s="6">
        <v>0</v>
      </c>
      <c r="K3" s="6">
        <v>0</v>
      </c>
      <c r="L3" s="6">
        <v>0</v>
      </c>
      <c r="M3" s="6">
        <v>0</v>
      </c>
      <c r="N3" s="6">
        <v>0</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1"/>
  <sheetViews>
    <sheetView workbookViewId="0">
      <pane xSplit="1" ySplit="2" topLeftCell="B3" activePane="bottomRight" state="frozen"/>
      <selection pane="bottomRight"/>
    </sheetView>
  </sheetViews>
  <sheetFormatPr defaultRowHeight="15" outlineLevelRow="0" outlineLevelCol="0" x14ac:dyDescent="55"/>
  <cols>
    <col min="1" max="1" width="22" customWidth="1"/>
  </cols>
  <sheetData>
    <row r="2" spans="1:14" x14ac:dyDescent="0.25">
      <c r="A2" s="5" t="s">
        <v>42</v>
      </c>
      <c r="B2" s="5">
        <v>36</v>
      </c>
      <c r="C2" s="5">
        <v>37</v>
      </c>
      <c r="D2" s="5">
        <v>38</v>
      </c>
      <c r="E2" s="5">
        <v>39</v>
      </c>
      <c r="F2" s="5">
        <v>40</v>
      </c>
      <c r="G2" s="5">
        <v>41</v>
      </c>
      <c r="H2" s="5">
        <v>42</v>
      </c>
      <c r="I2" s="5">
        <v>43</v>
      </c>
      <c r="J2" s="5">
        <v>44</v>
      </c>
      <c r="K2" s="5">
        <v>45</v>
      </c>
      <c r="L2" s="5">
        <v>46</v>
      </c>
      <c r="M2" s="5">
        <v>47</v>
      </c>
      <c r="N2" s="5">
        <v>48</v>
      </c>
    </row>
    <row r="3" spans="1:14" x14ac:dyDescent="0.25">
      <c r="A3" s="8" t="s">
        <v>43</v>
      </c>
      <c r="B3" s="9">
        <f>Lines!$B$2*Lines!$C$2*Lines!B$6*Lines!$D$2</f>
        <v>68</v>
      </c>
      <c r="C3" s="9">
        <f>Lines!$B$2*Lines!$C$2*Lines!C$6*Lines!$D$2</f>
        <v>68</v>
      </c>
      <c r="D3" s="9">
        <f>Lines!$B$2*Lines!$C$2*Lines!D$6*Lines!$D$2</f>
        <v>68</v>
      </c>
      <c r="E3" s="9">
        <f>Lines!$B$2*Lines!$C$2*Lines!E$6*Lines!$D$2</f>
        <v>68</v>
      </c>
      <c r="F3" s="9">
        <f>Lines!$B$2*Lines!$C$2*Lines!F$6*Lines!$D$2</f>
        <v>68</v>
      </c>
      <c r="G3" s="9">
        <f>Lines!$B$2*Lines!$C$2*Lines!G$6*Lines!$D$2</f>
        <v>68</v>
      </c>
      <c r="H3" s="9">
        <f>Lines!$B$2*Lines!$C$2*Lines!H$6*Lines!$D$2</f>
        <v>68</v>
      </c>
      <c r="I3" s="9">
        <f>Lines!$B$2*Lines!$C$2*Lines!I$6*Lines!$D$2</f>
        <v>68</v>
      </c>
      <c r="J3" s="9">
        <f>Lines!$B$2*Lines!$C$2*Lines!J$6*Lines!$D$2</f>
        <v>68</v>
      </c>
      <c r="K3" s="9">
        <f>Lines!$B$2*Lines!$C$2*Lines!K$6*Lines!$D$2</f>
        <v>68</v>
      </c>
      <c r="L3" s="9">
        <f>Lines!$B$2*Lines!$C$2*Lines!L$6*Lines!$D$2</f>
        <v>68</v>
      </c>
      <c r="M3" s="9">
        <f>Lines!$B$2*Lines!$C$2*Lines!M$6*Lines!$D$2</f>
        <v>68</v>
      </c>
      <c r="N3" s="9">
        <f>Lines!$B$2*Lines!$C$2*Lines!N$6*Lines!$D$2</f>
        <v>68</v>
      </c>
    </row>
    <row r="4" spans="1:14" x14ac:dyDescent="0.25">
      <c r="A4" s="8" t="s">
        <v>44</v>
      </c>
      <c r="B4" s="9">
        <f>SUMPRODUCT(Plan!B$2:B$3,Products!$C$2:$C$3)</f>
        <v>70</v>
      </c>
      <c r="C4" s="9">
        <f>SUMPRODUCT(Plan!C$2:C$3,Products!$C$2:$C$3)</f>
        <v>45.6</v>
      </c>
      <c r="D4" s="9">
        <f>SUMPRODUCT(Plan!D$2:D$3,Products!$C$2:$C$3)</f>
        <v>53</v>
      </c>
      <c r="E4" s="9">
        <f>SUMPRODUCT(Plan!E$2:E$3,Products!$C$2:$C$3)</f>
        <v>66</v>
      </c>
      <c r="F4" s="9">
        <f>SUMPRODUCT(Plan!F$2:F$3,Products!$C$2:$C$3)</f>
        <v>0</v>
      </c>
      <c r="G4" s="9">
        <f>SUMPRODUCT(Plan!G$2:G$3,Products!$C$2:$C$3)</f>
        <v>0</v>
      </c>
      <c r="H4" s="9">
        <f>SUMPRODUCT(Plan!H$2:H$3,Products!$C$2:$C$3)</f>
        <v>0</v>
      </c>
      <c r="I4" s="9">
        <f>SUMPRODUCT(Plan!I$2:I$3,Products!$C$2:$C$3)</f>
        <v>0</v>
      </c>
      <c r="J4" s="9">
        <f>SUMPRODUCT(Plan!J$2:J$3,Products!$C$2:$C$3)</f>
        <v>0</v>
      </c>
      <c r="K4" s="9">
        <f>SUMPRODUCT(Plan!K$2:K$3,Products!$C$2:$C$3)</f>
        <v>0</v>
      </c>
      <c r="L4" s="9">
        <f>SUMPRODUCT(Plan!L$2:L$3,Products!$C$2:$C$3)</f>
        <v>0</v>
      </c>
      <c r="M4" s="9">
        <f>SUMPRODUCT(Plan!M$2:M$3,Products!$C$2:$C$3)</f>
        <v>0</v>
      </c>
      <c r="N4" s="9">
        <f>SUMPRODUCT(Plan!N$2:N$3,Products!$C$2:$C$3)</f>
        <v>0</v>
      </c>
    </row>
    <row r="5" spans="1:14" x14ac:dyDescent="0.25">
      <c r="A5" s="8" t="s">
        <v>45</v>
      </c>
      <c r="B5" s="10">
        <f>IF(B3=0,"",B4/B3)</f>
        <v>1.0294117647058822</v>
      </c>
      <c r="C5" s="10">
        <f>IF(C3=0,"",C4/C3)</f>
        <v>0.6705882352941177</v>
      </c>
      <c r="D5" s="10">
        <f>IF(D3=0,"",D4/D3)</f>
        <v>0.7794117647058824</v>
      </c>
      <c r="E5" s="10">
        <f>IF(E3=0,"",E4/E3)</f>
        <v>0.9705882352941176</v>
      </c>
      <c r="F5" s="10">
        <f>IF(F3=0,"",F4/F3)</f>
        <v>0</v>
      </c>
      <c r="G5" s="10">
        <f>IF(G3=0,"",G4/G3)</f>
        <v>0</v>
      </c>
      <c r="H5" s="10">
        <f>IF(H3=0,"",H4/H3)</f>
        <v>0</v>
      </c>
      <c r="I5" s="10">
        <f>IF(I3=0,"",I4/I3)</f>
        <v>0</v>
      </c>
      <c r="J5" s="10">
        <f>IF(J3=0,"",J4/J3)</f>
        <v>0</v>
      </c>
      <c r="K5" s="10">
        <f>IF(K3=0,"",K4/K3)</f>
        <v>0</v>
      </c>
      <c r="L5" s="10">
        <f>IF(L3=0,"",L4/L3)</f>
        <v>0</v>
      </c>
      <c r="M5" s="10">
        <f>IF(M3=0,"",M4/M3)</f>
        <v>0</v>
      </c>
      <c r="N5" s="10">
        <f>IF(N3=0,"",N4/N3)</f>
        <v>0</v>
      </c>
    </row>
    <row r="6" spans="1:14" x14ac:dyDescent="0.25">
      <c r="A6" s="8" t="s">
        <v>46</v>
      </c>
      <c r="B6" t="str">
        <f>IF(B4&gt;B3,"OVER",IF(B4&gt;0.9*B3,"TIGHT","OK"))</f>
        <v>OVER</v>
      </c>
      <c r="C6" t="str">
        <f>IF(C4&gt;C3,"OVER",IF(C4&gt;0.9*C3,"TIGHT","OK"))</f>
        <v>OK</v>
      </c>
      <c r="D6" t="str">
        <f>IF(D4&gt;D3,"OVER",IF(D4&gt;0.9*D3,"TIGHT","OK"))</f>
        <v>OK</v>
      </c>
      <c r="E6" t="str">
        <f>IF(E4&gt;E3,"OVER",IF(E4&gt;0.9*E3,"TIGHT","OK"))</f>
        <v>TIGHT</v>
      </c>
      <c r="F6" t="str">
        <f>IF(F4&gt;F3,"OVER",IF(F4&gt;0.9*F3,"TIGHT","OK"))</f>
        <v>OK</v>
      </c>
      <c r="G6" t="str">
        <f>IF(G4&gt;G3,"OVER",IF(G4&gt;0.9*G3,"TIGHT","OK"))</f>
        <v>OK</v>
      </c>
      <c r="H6" t="str">
        <f>IF(H4&gt;H3,"OVER",IF(H4&gt;0.9*H3,"TIGHT","OK"))</f>
        <v>OK</v>
      </c>
      <c r="I6" t="str">
        <f>IF(I4&gt;I3,"OVER",IF(I4&gt;0.9*I3,"TIGHT","OK"))</f>
        <v>OK</v>
      </c>
      <c r="J6" t="str">
        <f>IF(J4&gt;J3,"OVER",IF(J4&gt;0.9*J3,"TIGHT","OK"))</f>
        <v>OK</v>
      </c>
      <c r="K6" t="str">
        <f>IF(K4&gt;K3,"OVER",IF(K4&gt;0.9*K3,"TIGHT","OK"))</f>
        <v>OK</v>
      </c>
      <c r="L6" t="str">
        <f>IF(L4&gt;L3,"OVER",IF(L4&gt;0.9*L3,"TIGHT","OK"))</f>
        <v>OK</v>
      </c>
      <c r="M6" t="str">
        <f>IF(M4&gt;M3,"OVER",IF(M4&gt;0.9*M3,"TIGHT","OK"))</f>
        <v>OK</v>
      </c>
      <c r="N6" t="str">
        <f>IF(N4&gt;N3,"OVER",IF(N4&gt;0.9*N3,"TIGHT","OK"))</f>
        <v>OK</v>
      </c>
    </row>
    <row r="8" spans="1:14" x14ac:dyDescent="0.25">
      <c r="A8" s="8" t="s">
        <v>47</v>
      </c>
      <c r="B8" s="9">
        <f>Lines!$B$3*Lines!$C$3*Lines!B$7*Lines!$D$3</f>
        <v>34</v>
      </c>
      <c r="C8" s="9">
        <f>Lines!$B$3*Lines!$C$3*Lines!C$7*Lines!$D$3</f>
        <v>34</v>
      </c>
      <c r="D8" s="9">
        <f>Lines!$B$3*Lines!$C$3*Lines!D$7*Lines!$D$3</f>
        <v>34</v>
      </c>
      <c r="E8" s="9">
        <f>Lines!$B$3*Lines!$C$3*Lines!E$7*Lines!$D$3</f>
        <v>34</v>
      </c>
      <c r="F8" s="9">
        <f>Lines!$B$3*Lines!$C$3*Lines!F$7*Lines!$D$3</f>
        <v>34</v>
      </c>
      <c r="G8" s="9">
        <f>Lines!$B$3*Lines!$C$3*Lines!G$7*Lines!$D$3</f>
        <v>34</v>
      </c>
      <c r="H8" s="9">
        <f>Lines!$B$3*Lines!$C$3*Lines!H$7*Lines!$D$3</f>
        <v>34</v>
      </c>
      <c r="I8" s="9">
        <f>Lines!$B$3*Lines!$C$3*Lines!I$7*Lines!$D$3</f>
        <v>34</v>
      </c>
      <c r="J8" s="9">
        <f>Lines!$B$3*Lines!$C$3*Lines!J$7*Lines!$D$3</f>
        <v>34</v>
      </c>
      <c r="K8" s="9">
        <f>Lines!$B$3*Lines!$C$3*Lines!K$7*Lines!$D$3</f>
        <v>34</v>
      </c>
      <c r="L8" s="9">
        <f>Lines!$B$3*Lines!$C$3*Lines!L$7*Lines!$D$3</f>
        <v>34</v>
      </c>
      <c r="M8" s="9">
        <f>Lines!$B$3*Lines!$C$3*Lines!M$7*Lines!$D$3</f>
        <v>34</v>
      </c>
      <c r="N8" s="9">
        <f>Lines!$B$3*Lines!$C$3*Lines!N$7*Lines!$D$3</f>
        <v>34</v>
      </c>
    </row>
    <row r="9" spans="1:14" x14ac:dyDescent="0.25">
      <c r="A9" s="8" t="s">
        <v>48</v>
      </c>
      <c r="B9" s="9">
        <f>SUMPRODUCT(Plan!B$2:B$3,Products!$D$2:$D$3)</f>
        <v>26</v>
      </c>
      <c r="C9" s="9">
        <f>SUMPRODUCT(Plan!C$2:C$3,Products!$D$2:$D$3)</f>
        <v>17.2</v>
      </c>
      <c r="D9" s="9">
        <f>SUMPRODUCT(Plan!D$2:D$3,Products!$D$2:$D$3)</f>
        <v>20</v>
      </c>
      <c r="E9" s="9">
        <f>SUMPRODUCT(Plan!E$2:E$3,Products!$D$2:$D$3)</f>
        <v>24</v>
      </c>
      <c r="F9" s="9">
        <f>SUMPRODUCT(Plan!F$2:F$3,Products!$D$2:$D$3)</f>
        <v>0</v>
      </c>
      <c r="G9" s="9">
        <f>SUMPRODUCT(Plan!G$2:G$3,Products!$D$2:$D$3)</f>
        <v>0</v>
      </c>
      <c r="H9" s="9">
        <f>SUMPRODUCT(Plan!H$2:H$3,Products!$D$2:$D$3)</f>
        <v>0</v>
      </c>
      <c r="I9" s="9">
        <f>SUMPRODUCT(Plan!I$2:I$3,Products!$D$2:$D$3)</f>
        <v>0</v>
      </c>
      <c r="J9" s="9">
        <f>SUMPRODUCT(Plan!J$2:J$3,Products!$D$2:$D$3)</f>
        <v>0</v>
      </c>
      <c r="K9" s="9">
        <f>SUMPRODUCT(Plan!K$2:K$3,Products!$D$2:$D$3)</f>
        <v>0</v>
      </c>
      <c r="L9" s="9">
        <f>SUMPRODUCT(Plan!L$2:L$3,Products!$D$2:$D$3)</f>
        <v>0</v>
      </c>
      <c r="M9" s="9">
        <f>SUMPRODUCT(Plan!M$2:M$3,Products!$D$2:$D$3)</f>
        <v>0</v>
      </c>
      <c r="N9" s="9">
        <f>SUMPRODUCT(Plan!N$2:N$3,Products!$D$2:$D$3)</f>
        <v>0</v>
      </c>
    </row>
    <row r="10" spans="1:14" x14ac:dyDescent="0.25">
      <c r="A10" s="8" t="s">
        <v>49</v>
      </c>
      <c r="B10" s="10">
        <f>IF(B8=0,"",B9/B8)</f>
        <v>0.7647058823529411</v>
      </c>
      <c r="C10" s="10">
        <f>IF(C8=0,"",C9/C8)</f>
        <v>0.5058823529411764</v>
      </c>
      <c r="D10" s="10">
        <f>IF(D8=0,"",D9/D8)</f>
        <v>0.5882352941176471</v>
      </c>
      <c r="E10" s="10">
        <f>IF(E8=0,"",E9/E8)</f>
        <v>0.7058823529411765</v>
      </c>
      <c r="F10" s="10">
        <f>IF(F8=0,"",F9/F8)</f>
        <v>0</v>
      </c>
      <c r="G10" s="10">
        <f>IF(G8=0,"",G9/G8)</f>
        <v>0</v>
      </c>
      <c r="H10" s="10">
        <f>IF(H8=0,"",H9/H8)</f>
        <v>0</v>
      </c>
      <c r="I10" s="10">
        <f>IF(I8=0,"",I9/I8)</f>
        <v>0</v>
      </c>
      <c r="J10" s="10">
        <f>IF(J8=0,"",J9/J8)</f>
        <v>0</v>
      </c>
      <c r="K10" s="10">
        <f>IF(K8=0,"",K9/K8)</f>
        <v>0</v>
      </c>
      <c r="L10" s="10">
        <f>IF(L8=0,"",L9/L8)</f>
        <v>0</v>
      </c>
      <c r="M10" s="10">
        <f>IF(M8=0,"",M9/M8)</f>
        <v>0</v>
      </c>
      <c r="N10" s="10">
        <f>IF(N8=0,"",N9/N8)</f>
        <v>0</v>
      </c>
    </row>
    <row r="11" spans="1:14" x14ac:dyDescent="0.25">
      <c r="A11" s="8" t="s">
        <v>50</v>
      </c>
      <c r="B11" t="str">
        <f>IF(B9&gt;B8,"OVER",IF(B9&gt;0.9*B8,"TIGHT","OK"))</f>
        <v>OK</v>
      </c>
      <c r="C11" t="str">
        <f>IF(C9&gt;C8,"OVER",IF(C9&gt;0.9*C8,"TIGHT","OK"))</f>
        <v>OK</v>
      </c>
      <c r="D11" t="str">
        <f>IF(D9&gt;D8,"OVER",IF(D9&gt;0.9*D8,"TIGHT","OK"))</f>
        <v>OK</v>
      </c>
      <c r="E11" t="str">
        <f>IF(E9&gt;E8,"OVER",IF(E9&gt;0.9*E8,"TIGHT","OK"))</f>
        <v>OK</v>
      </c>
      <c r="F11" t="str">
        <f>IF(F9&gt;F8,"OVER",IF(F9&gt;0.9*F8,"TIGHT","OK"))</f>
        <v>OK</v>
      </c>
      <c r="G11" t="str">
        <f>IF(G9&gt;G8,"OVER",IF(G9&gt;0.9*G8,"TIGHT","OK"))</f>
        <v>OK</v>
      </c>
      <c r="H11" t="str">
        <f>IF(H9&gt;H8,"OVER",IF(H9&gt;0.9*H8,"TIGHT","OK"))</f>
        <v>OK</v>
      </c>
      <c r="I11" t="str">
        <f>IF(I9&gt;I8,"OVER",IF(I9&gt;0.9*I8,"TIGHT","OK"))</f>
        <v>OK</v>
      </c>
      <c r="J11" t="str">
        <f>IF(J9&gt;J8,"OVER",IF(J9&gt;0.9*J8,"TIGHT","OK"))</f>
        <v>OK</v>
      </c>
      <c r="K11" t="str">
        <f>IF(K9&gt;K8,"OVER",IF(K9&gt;0.9*K8,"TIGHT","OK"))</f>
        <v>OK</v>
      </c>
      <c r="L11" t="str">
        <f>IF(L9&gt;L8,"OVER",IF(L9&gt;0.9*L8,"TIGHT","OK"))</f>
        <v>OK</v>
      </c>
      <c r="M11" t="str">
        <f>IF(M9&gt;M8,"OVER",IF(M9&gt;0.9*M8,"TIGHT","OK"))</f>
        <v>OK</v>
      </c>
      <c r="N11" t="str">
        <f>IF(N9&gt;N8,"OVER",IF(N9&gt;0.9*N8,"TIGHT","OK"))</f>
        <v>OK</v>
      </c>
    </row>
  </sheetData>
  <conditionalFormatting sqref="B6:N6">
    <cfRule type="expression" dxfId="0" priority="1">
      <formula>OR(B6="OVER",B6="SHORT",B6="LATE")</formula>
    </cfRule>
    <cfRule type="expression" dxfId="1" priority="2">
      <formula>B6="TIGHT"</formula>
    </cfRule>
    <cfRule type="expression" dxfId="2" priority="3">
      <formula>OR(B6="OK",B6="ON TIME")</formula>
    </cfRule>
  </conditionalFormatting>
  <conditionalFormatting sqref="B11:N11">
    <cfRule type="expression" dxfId="3" priority="1">
      <formula>OR(B11="OVER",B11="SHORT",B11="LATE")</formula>
    </cfRule>
    <cfRule type="expression" dxfId="4" priority="2">
      <formula>B11="TIGHT"</formula>
    </cfRule>
    <cfRule type="expression" dxfId="5" priority="3">
      <formula>OR(B11="OK",B11="ON TIME")</formula>
    </cfRule>
  </conditionalFormatting>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FormatPr defaultRowHeight="15" outlineLevelRow="0" outlineLevelCol="0" x14ac:dyDescent="55"/>
  <cols>
    <col min="1" max="1" width="30" customWidth="1"/>
    <col min="2" max="14" width="8" customWidth="1"/>
  </cols>
  <sheetData>
    <row r="1" spans="1:1" x14ac:dyDescent="0.25">
      <c r="A1" s="1" t="s">
        <v>51</v>
      </c>
    </row>
    <row r="2" spans="1:14" x14ac:dyDescent="0.25">
      <c r="A2" s="5" t="s">
        <v>42</v>
      </c>
      <c r="B2" s="5">
        <v>36</v>
      </c>
      <c r="C2" s="5">
        <v>37</v>
      </c>
      <c r="D2" s="5">
        <v>38</v>
      </c>
      <c r="E2" s="5">
        <v>39</v>
      </c>
      <c r="F2" s="5">
        <v>40</v>
      </c>
      <c r="G2" s="5">
        <v>41</v>
      </c>
      <c r="H2" s="5">
        <v>42</v>
      </c>
      <c r="I2" s="5">
        <v>43</v>
      </c>
      <c r="J2" s="5">
        <v>44</v>
      </c>
      <c r="K2" s="5">
        <v>45</v>
      </c>
      <c r="L2" s="5">
        <v>46</v>
      </c>
      <c r="M2" s="5">
        <v>47</v>
      </c>
      <c r="N2" s="5">
        <v>48</v>
      </c>
    </row>
    <row r="3" spans="1:14" x14ac:dyDescent="0.25">
      <c r="A3" s="8" t="s">
        <v>52</v>
      </c>
      <c r="B3">
        <f>SUMPRODUCT(Plan!B$2:B$3,Products!$E$2:$E$3)</f>
        <v>250</v>
      </c>
      <c r="C3">
        <f>SUMPRODUCT(Plan!C$2:C$3,Products!$E$2:$E$3)</f>
        <v>130</v>
      </c>
      <c r="D3">
        <f>SUMPRODUCT(Plan!D$2:D$3,Products!$E$2:$E$3)</f>
        <v>150</v>
      </c>
      <c r="E3">
        <f>SUMPRODUCT(Plan!E$2:E$3,Products!$E$2:$E$3)</f>
        <v>300</v>
      </c>
      <c r="F3">
        <f>SUMPRODUCT(Plan!F$2:F$3,Products!$E$2:$E$3)</f>
        <v>0</v>
      </c>
      <c r="G3">
        <f>SUMPRODUCT(Plan!G$2:G$3,Products!$E$2:$E$3)</f>
        <v>0</v>
      </c>
      <c r="H3">
        <f>SUMPRODUCT(Plan!H$2:H$3,Products!$E$2:$E$3)</f>
        <v>0</v>
      </c>
      <c r="I3">
        <f>SUMPRODUCT(Plan!I$2:I$3,Products!$E$2:$E$3)</f>
        <v>0</v>
      </c>
      <c r="J3">
        <f>SUMPRODUCT(Plan!J$2:J$3,Products!$E$2:$E$3)</f>
        <v>0</v>
      </c>
      <c r="K3">
        <f>SUMPRODUCT(Plan!K$2:K$3,Products!$E$2:$E$3)</f>
        <v>0</v>
      </c>
      <c r="L3">
        <f>SUMPRODUCT(Plan!L$2:L$3,Products!$E$2:$E$3)</f>
        <v>0</v>
      </c>
      <c r="M3">
        <f>SUMPRODUCT(Plan!M$2:M$3,Products!$E$2:$E$3)</f>
        <v>0</v>
      </c>
      <c r="N3">
        <f>SUMPRODUCT(Plan!N$2:N$3,Products!$E$2:$E$3)</f>
        <v>0</v>
      </c>
    </row>
    <row r="4" spans="1:14" x14ac:dyDescent="0.25">
      <c r="A4" s="8" t="s">
        <v>53</v>
      </c>
      <c r="B4" s="6">
        <v>0</v>
      </c>
      <c r="C4" s="6">
        <v>200</v>
      </c>
      <c r="D4" s="6">
        <v>200</v>
      </c>
      <c r="E4" s="6">
        <v>250</v>
      </c>
      <c r="F4" s="6">
        <v>0</v>
      </c>
      <c r="G4" s="6">
        <v>0</v>
      </c>
      <c r="H4" s="6">
        <v>0</v>
      </c>
      <c r="I4" s="6">
        <v>0</v>
      </c>
      <c r="J4" s="6">
        <v>0</v>
      </c>
      <c r="K4" s="6">
        <v>0</v>
      </c>
      <c r="L4" s="6">
        <v>0</v>
      </c>
      <c r="M4" s="6">
        <v>0</v>
      </c>
      <c r="N4" s="6">
        <v>0</v>
      </c>
    </row>
    <row r="5" spans="1:14" x14ac:dyDescent="0.25">
      <c r="A5" s="8" t="s">
        <v>54</v>
      </c>
      <c r="B5">
        <f>$B$9+B4</f>
        <v>180</v>
      </c>
      <c r="C5">
        <f>MAX(0,B6)+C4</f>
        <v>200</v>
      </c>
      <c r="D5">
        <f>MAX(0,C6)+D4</f>
        <v>270</v>
      </c>
      <c r="E5">
        <f>MAX(0,D6)+E4</f>
        <v>370</v>
      </c>
      <c r="F5">
        <f>MAX(0,E6)+F4</f>
        <v>70</v>
      </c>
      <c r="G5">
        <f>MAX(0,F6)+G4</f>
        <v>70</v>
      </c>
      <c r="H5">
        <f>MAX(0,G6)+H4</f>
        <v>70</v>
      </c>
      <c r="I5">
        <f>MAX(0,H6)+I4</f>
        <v>70</v>
      </c>
      <c r="J5">
        <f>MAX(0,I6)+J4</f>
        <v>70</v>
      </c>
      <c r="K5">
        <f>MAX(0,J6)+K4</f>
        <v>70</v>
      </c>
      <c r="L5">
        <f>MAX(0,K6)+L4</f>
        <v>70</v>
      </c>
      <c r="M5">
        <f>MAX(0,L6)+M4</f>
        <v>70</v>
      </c>
      <c r="N5">
        <f>MAX(0,M6)+N4</f>
        <v>70</v>
      </c>
    </row>
    <row r="6" spans="1:14" x14ac:dyDescent="0.25">
      <c r="A6" s="8" t="s">
        <v>55</v>
      </c>
      <c r="B6">
        <f>B5-B3</f>
        <v>-70</v>
      </c>
      <c r="C6">
        <f>C5-C3</f>
        <v>70</v>
      </c>
      <c r="D6">
        <f>D5-D3</f>
        <v>120</v>
      </c>
      <c r="E6">
        <f>E5-E3</f>
        <v>70</v>
      </c>
      <c r="F6">
        <f>F5-F3</f>
        <v>70</v>
      </c>
      <c r="G6">
        <f>G5-G3</f>
        <v>70</v>
      </c>
      <c r="H6">
        <f>H5-H3</f>
        <v>70</v>
      </c>
      <c r="I6">
        <f>I5-I3</f>
        <v>70</v>
      </c>
      <c r="J6">
        <f>J5-J3</f>
        <v>70</v>
      </c>
      <c r="K6">
        <f>K5-K3</f>
        <v>70</v>
      </c>
      <c r="L6">
        <f>L5-L3</f>
        <v>70</v>
      </c>
      <c r="M6">
        <f>M5-M3</f>
        <v>70</v>
      </c>
      <c r="N6">
        <f>N5-N3</f>
        <v>70</v>
      </c>
    </row>
    <row r="7" spans="1:14" x14ac:dyDescent="0.25">
      <c r="A7" s="8" t="s">
        <v>56</v>
      </c>
      <c r="B7" t="str">
        <f>IF(B3&gt;B5,"SHORT","OK")</f>
        <v>SHORT</v>
      </c>
      <c r="C7" t="str">
        <f>IF(C3&gt;C5,"SHORT","OK")</f>
        <v>OK</v>
      </c>
      <c r="D7" t="str">
        <f>IF(D3&gt;D5,"SHORT","OK")</f>
        <v>OK</v>
      </c>
      <c r="E7" t="str">
        <f>IF(E3&gt;E5,"SHORT","OK")</f>
        <v>OK</v>
      </c>
      <c r="F7" t="str">
        <f>IF(F3&gt;F5,"SHORT","OK")</f>
        <v>OK</v>
      </c>
      <c r="G7" t="str">
        <f>IF(G3&gt;G5,"SHORT","OK")</f>
        <v>OK</v>
      </c>
      <c r="H7" t="str">
        <f>IF(H3&gt;H5,"SHORT","OK")</f>
        <v>OK</v>
      </c>
      <c r="I7" t="str">
        <f>IF(I3&gt;I5,"SHORT","OK")</f>
        <v>OK</v>
      </c>
      <c r="J7" t="str">
        <f>IF(J3&gt;J5,"SHORT","OK")</f>
        <v>OK</v>
      </c>
      <c r="K7" t="str">
        <f>IF(K3&gt;K5,"SHORT","OK")</f>
        <v>OK</v>
      </c>
      <c r="L7" t="str">
        <f>IF(L3&gt;L5,"SHORT","OK")</f>
        <v>OK</v>
      </c>
      <c r="M7" t="str">
        <f>IF(M3&gt;M5,"SHORT","OK")</f>
        <v>OK</v>
      </c>
      <c r="N7" t="str">
        <f>IF(N3&gt;N5,"SHORT","OK")</f>
        <v>OK</v>
      </c>
    </row>
    <row r="9" spans="1:2" x14ac:dyDescent="0.25">
      <c r="A9" s="8" t="s">
        <v>57</v>
      </c>
      <c r="B9" s="6">
        <v>180</v>
      </c>
    </row>
  </sheetData>
  <conditionalFormatting sqref="B6:N6">
    <cfRule type="expression" dxfId="6" priority="1">
      <formula>AND(ISNUMBER(B6),B6&lt;0)</formula>
    </cfRule>
  </conditionalFormatting>
  <conditionalFormatting sqref="B7:N7">
    <cfRule type="expression" dxfId="7" priority="1">
      <formula>OR(B7="OVER",B7="SHORT",B7="LATE")</formula>
    </cfRule>
    <cfRule type="expression" dxfId="8" priority="2">
      <formula>B7="TIGHT"</formula>
    </cfRule>
    <cfRule type="expression" dxfId="9" priority="3">
      <formula>OR(B7="OK",B7="ON TIME")</formula>
    </cfRule>
  </conditionalFormatting>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9"/>
  <sheetFormatPr defaultRowHeight="15" outlineLevelRow="0" outlineLevelCol="0" x14ac:dyDescent="55"/>
  <cols>
    <col min="1" max="1" width="34" customWidth="1"/>
    <col min="2" max="14" width="8" customWidth="1"/>
  </cols>
  <sheetData>
    <row r="2" spans="1:14" x14ac:dyDescent="0.25">
      <c r="A2" s="5" t="s">
        <v>42</v>
      </c>
      <c r="B2" s="5">
        <v>36</v>
      </c>
      <c r="C2" s="5">
        <v>37</v>
      </c>
      <c r="D2" s="5">
        <v>38</v>
      </c>
      <c r="E2" s="5">
        <v>39</v>
      </c>
      <c r="F2" s="5">
        <v>40</v>
      </c>
      <c r="G2" s="5">
        <v>41</v>
      </c>
      <c r="H2" s="5">
        <v>42</v>
      </c>
      <c r="I2" s="5">
        <v>43</v>
      </c>
      <c r="J2" s="5">
        <v>44</v>
      </c>
      <c r="K2" s="5">
        <v>45</v>
      </c>
      <c r="L2" s="5">
        <v>46</v>
      </c>
      <c r="M2" s="5">
        <v>47</v>
      </c>
      <c r="N2" s="5">
        <v>48</v>
      </c>
    </row>
    <row r="3" spans="1:14" x14ac:dyDescent="0.25">
      <c r="A3" s="8" t="s">
        <v>58</v>
      </c>
      <c r="B3" s="9">
        <f>Capacity!B4*Lines!$E$2</f>
        <v>210</v>
      </c>
      <c r="C3" s="9">
        <f>Capacity!C4*Lines!$E$2</f>
        <v>136.8</v>
      </c>
      <c r="D3" s="9">
        <f>Capacity!D4*Lines!$E$2</f>
        <v>159</v>
      </c>
      <c r="E3" s="9">
        <f>Capacity!E4*Lines!$E$2</f>
        <v>198</v>
      </c>
      <c r="F3" s="9">
        <f>Capacity!F4*Lines!$E$2</f>
        <v>0</v>
      </c>
      <c r="G3" s="9">
        <f>Capacity!G4*Lines!$E$2</f>
        <v>0</v>
      </c>
      <c r="H3" s="9">
        <f>Capacity!H4*Lines!$E$2</f>
        <v>0</v>
      </c>
      <c r="I3" s="9">
        <f>Capacity!I4*Lines!$E$2</f>
        <v>0</v>
      </c>
      <c r="J3" s="9">
        <f>Capacity!J4*Lines!$E$2</f>
        <v>0</v>
      </c>
      <c r="K3" s="9">
        <f>Capacity!K4*Lines!$E$2</f>
        <v>0</v>
      </c>
      <c r="L3" s="9">
        <f>Capacity!L4*Lines!$E$2</f>
        <v>0</v>
      </c>
      <c r="M3" s="9">
        <f>Capacity!M4*Lines!$E$2</f>
        <v>0</v>
      </c>
      <c r="N3" s="9">
        <f>Capacity!N4*Lines!$E$2</f>
        <v>0</v>
      </c>
    </row>
    <row r="4" spans="1:14" x14ac:dyDescent="0.25">
      <c r="A4" s="8" t="s">
        <v>59</v>
      </c>
      <c r="B4" s="6">
        <v>240</v>
      </c>
      <c r="C4" s="6">
        <v>240</v>
      </c>
      <c r="D4" s="6">
        <v>240</v>
      </c>
      <c r="E4" s="6">
        <v>240</v>
      </c>
      <c r="F4" s="6">
        <v>240</v>
      </c>
      <c r="G4" s="6">
        <v>240</v>
      </c>
      <c r="H4" s="6">
        <v>240</v>
      </c>
      <c r="I4" s="6">
        <v>240</v>
      </c>
      <c r="J4" s="6">
        <v>240</v>
      </c>
      <c r="K4" s="6">
        <v>240</v>
      </c>
      <c r="L4" s="6">
        <v>240</v>
      </c>
      <c r="M4" s="6">
        <v>240</v>
      </c>
      <c r="N4" s="6">
        <v>240</v>
      </c>
    </row>
    <row r="5" spans="1:14" x14ac:dyDescent="0.25">
      <c r="A5" s="8" t="s">
        <v>60</v>
      </c>
      <c r="B5" s="9">
        <f>B4-B3</f>
        <v>30</v>
      </c>
      <c r="C5" s="9">
        <f>C4-C3</f>
        <v>103.2</v>
      </c>
      <c r="D5" s="9">
        <f>D4-D3</f>
        <v>81</v>
      </c>
      <c r="E5" s="9">
        <f>E4-E3</f>
        <v>42</v>
      </c>
      <c r="F5" s="9">
        <f>F4-F3</f>
        <v>240</v>
      </c>
      <c r="G5" s="9">
        <f>G4-G3</f>
        <v>240</v>
      </c>
      <c r="H5" s="9">
        <f>H4-H3</f>
        <v>240</v>
      </c>
      <c r="I5" s="9">
        <f>I4-I3</f>
        <v>240</v>
      </c>
      <c r="J5" s="9">
        <f>J4-J3</f>
        <v>240</v>
      </c>
      <c r="K5" s="9">
        <f>K4-K3</f>
        <v>240</v>
      </c>
      <c r="L5" s="9">
        <f>L4-L3</f>
        <v>240</v>
      </c>
      <c r="M5" s="9">
        <f>M4-M3</f>
        <v>240</v>
      </c>
      <c r="N5" s="9">
        <f>N4-N3</f>
        <v>240</v>
      </c>
    </row>
    <row r="7" spans="1:14" x14ac:dyDescent="0.25">
      <c r="A7" s="8" t="s">
        <v>61</v>
      </c>
      <c r="B7" s="9">
        <f>Capacity!B9*Lines!$E$3</f>
        <v>52</v>
      </c>
      <c r="C7" s="9">
        <f>Capacity!C9*Lines!$E$3</f>
        <v>34.4</v>
      </c>
      <c r="D7" s="9">
        <f>Capacity!D9*Lines!$E$3</f>
        <v>40</v>
      </c>
      <c r="E7" s="9">
        <f>Capacity!E9*Lines!$E$3</f>
        <v>48</v>
      </c>
      <c r="F7" s="9">
        <f>Capacity!F9*Lines!$E$3</f>
        <v>0</v>
      </c>
      <c r="G7" s="9">
        <f>Capacity!G9*Lines!$E$3</f>
        <v>0</v>
      </c>
      <c r="H7" s="9">
        <f>Capacity!H9*Lines!$E$3</f>
        <v>0</v>
      </c>
      <c r="I7" s="9">
        <f>Capacity!I9*Lines!$E$3</f>
        <v>0</v>
      </c>
      <c r="J7" s="9">
        <f>Capacity!J9*Lines!$E$3</f>
        <v>0</v>
      </c>
      <c r="K7" s="9">
        <f>Capacity!K9*Lines!$E$3</f>
        <v>0</v>
      </c>
      <c r="L7" s="9">
        <f>Capacity!L9*Lines!$E$3</f>
        <v>0</v>
      </c>
      <c r="M7" s="9">
        <f>Capacity!M9*Lines!$E$3</f>
        <v>0</v>
      </c>
      <c r="N7" s="9">
        <f>Capacity!N9*Lines!$E$3</f>
        <v>0</v>
      </c>
    </row>
    <row r="8" spans="1:14" x14ac:dyDescent="0.25">
      <c r="A8" s="8" t="s">
        <v>62</v>
      </c>
      <c r="B8" s="6">
        <v>80</v>
      </c>
      <c r="C8" s="6">
        <v>80</v>
      </c>
      <c r="D8" s="6">
        <v>80</v>
      </c>
      <c r="E8" s="6">
        <v>80</v>
      </c>
      <c r="F8" s="6">
        <v>80</v>
      </c>
      <c r="G8" s="6">
        <v>80</v>
      </c>
      <c r="H8" s="6">
        <v>80</v>
      </c>
      <c r="I8" s="6">
        <v>80</v>
      </c>
      <c r="J8" s="6">
        <v>80</v>
      </c>
      <c r="K8" s="6">
        <v>80</v>
      </c>
      <c r="L8" s="6">
        <v>80</v>
      </c>
      <c r="M8" s="6">
        <v>80</v>
      </c>
      <c r="N8" s="6">
        <v>80</v>
      </c>
    </row>
    <row r="9" spans="1:14" x14ac:dyDescent="0.25">
      <c r="A9" s="8" t="s">
        <v>63</v>
      </c>
      <c r="B9" s="9">
        <f>B8-B7</f>
        <v>28</v>
      </c>
      <c r="C9" s="9">
        <f>C8-C7</f>
        <v>45.6</v>
      </c>
      <c r="D9" s="9">
        <f>D8-D7</f>
        <v>40</v>
      </c>
      <c r="E9" s="9">
        <f>E8-E7</f>
        <v>32</v>
      </c>
      <c r="F9" s="9">
        <f>F8-F7</f>
        <v>80</v>
      </c>
      <c r="G9" s="9">
        <f>G8-G7</f>
        <v>80</v>
      </c>
      <c r="H9" s="9">
        <f>H8-H7</f>
        <v>80</v>
      </c>
      <c r="I9" s="9">
        <f>I8-I7</f>
        <v>80</v>
      </c>
      <c r="J9" s="9">
        <f>J8-J7</f>
        <v>80</v>
      </c>
      <c r="K9" s="9">
        <f>K8-K7</f>
        <v>80</v>
      </c>
      <c r="L9" s="9">
        <f>L8-L7</f>
        <v>80</v>
      </c>
      <c r="M9" s="9">
        <f>M8-M7</f>
        <v>80</v>
      </c>
      <c r="N9" s="9">
        <f>N8-N7</f>
        <v>80</v>
      </c>
    </row>
  </sheetData>
  <conditionalFormatting sqref="B5:N5">
    <cfRule type="expression" dxfId="10" priority="1">
      <formula>AND(ISNUMBER(B5),B5&lt;0)</formula>
    </cfRule>
  </conditionalFormatting>
  <conditionalFormatting sqref="B9:N9">
    <cfRule type="expression" dxfId="11" priority="1">
      <formula>AND(ISNUMBER(B9),B9&lt;0)</formula>
    </cfRule>
  </conditionalFormatting>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FormatPr defaultRowHeight="15" outlineLevelRow="0" outlineLevelCol="0" x14ac:dyDescent="55"/>
  <cols>
    <col min="1" max="1" width="8" customWidth="1"/>
    <col min="2" max="2" width="10" customWidth="1"/>
    <col min="3" max="3" width="16" customWidth="1"/>
    <col min="4" max="4" width="10" customWidth="1"/>
    <col min="5" max="5" width="12" customWidth="1"/>
    <col min="6" max="6" width="10" customWidth="1"/>
  </cols>
  <sheetData>
    <row r="1" spans="1:6" x14ac:dyDescent="0.25">
      <c r="A1" s="5" t="s">
        <v>64</v>
      </c>
      <c r="B1" s="5" t="s">
        <v>25</v>
      </c>
      <c r="C1" s="5" t="s">
        <v>65</v>
      </c>
      <c r="D1" s="5" t="s">
        <v>66</v>
      </c>
      <c r="E1" s="5" t="s">
        <v>67</v>
      </c>
      <c r="F1" s="5" t="s">
        <v>68</v>
      </c>
    </row>
    <row r="2" spans="1:6" x14ac:dyDescent="0.25">
      <c r="A2" s="6">
        <v>36</v>
      </c>
      <c r="B2" s="6" t="s">
        <v>30</v>
      </c>
      <c r="C2" s="6">
        <v>400</v>
      </c>
      <c r="D2" s="6">
        <v>388</v>
      </c>
      <c r="E2" s="11">
        <f>IF(C2=0,"",D2/C2)</f>
        <v>0.97</v>
      </c>
      <c r="F2">
        <f>D2-C2</f>
        <v>-12</v>
      </c>
    </row>
    <row r="3" spans="1:6" x14ac:dyDescent="0.25">
      <c r="A3" s="6">
        <v>36</v>
      </c>
      <c r="B3" s="6" t="s">
        <v>32</v>
      </c>
      <c r="C3" s="6">
        <v>180</v>
      </c>
      <c r="D3" s="6">
        <v>171</v>
      </c>
      <c r="E3" s="11">
        <f>IF(C3=0,"",D3/C3)</f>
        <v>0.95</v>
      </c>
      <c r="F3">
        <f>D3-C3</f>
        <v>-9</v>
      </c>
    </row>
    <row r="5" spans="1:1" x14ac:dyDescent="0.25">
      <c r="A5" s="2" t="s">
        <v>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Products</vt:lpstr>
      <vt:lpstr>Lines</vt:lpstr>
      <vt:lpstr>Plan</vt:lpstr>
      <vt:lpstr>Capacity</vt:lpstr>
      <vt:lpstr>Material</vt:lpstr>
      <vt:lpstr>Labour</vt:lpstr>
      <vt:lpstr>Planned vs Actual</vt:lpstr>
    </vt:vector>
  </TitlesOfParts>
  <Company>User Solutions, Inc.</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Solutions, Inc.</dc:creator>
  <dc:title>Factory Production Planning Excel Template</dc:title>
  <dc:subject/>
  <dc:description/>
  <cp:keywords/>
  <cp:category/>
  <cp:lastModifiedBy>Unknown</cp:lastModifiedBy>
  <dcterms:created xsi:type="dcterms:W3CDTF">2026-09-15T00:00:00Z</dcterms:created>
  <dcterms:modified xsi:type="dcterms:W3CDTF">2026-09-15T00:00:00Z</dcterms:modified>
</cp:coreProperties>
</file>