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Items" state="visible" r:id="rId5"/>
    <sheet sheetId="3" name="BOM" state="visible" r:id="rId6"/>
    <sheet sheetId="4" name="Cost Summary" state="visible" r:id="rId7"/>
    <sheet sheetId="5" name="Where Used" state="visible" r:id="rId8"/>
  </sheets>
  <calcPr calcId="171027" fullCalcOnLoad="1"/>
</workbook>
</file>

<file path=xl/sharedStrings.xml><?xml version="1.0" encoding="utf-8"?>
<sst xmlns="http://schemas.openxmlformats.org/spreadsheetml/2006/main" count="185" uniqueCount="78">
  <si>
    <t>Bill of materials (BOM) Excel template: multi-level with cost roll-up</t>
  </si>
  <si>
    <t>Free template from User Solutions, Inc. (usersolutions.com). No macros. Shaded cells are inputs; every other number is a formula.</t>
  </si>
  <si>
    <t>What this workbook does:</t>
  </si>
  <si>
    <t>It holds an indented multi-level bill of materials for one or more finished goods, rolls material cost up from purchased parts through sub-assemblies to the finished good (including scrap), and finds every place a part is used.</t>
  </si>
  <si>
    <t>How to use it:</t>
  </si>
  <si>
    <t>1. Items: every part with description, unit of measure, make or buy, unit cost for purchased parts, lead time and supplier.</t>
  </si>
  <si>
    <t>2. BOM: one row per line in indented order. Top item is the finished good the line belongs to. Level 0 is the finished good, level 1 goes directly into it, level 2 into a level 1 part, and so on. Always list components directly under their parent.</t>
  </si>
  <si>
    <t>3. Unit cost for a Buy part comes from Items. Unit cost for a Make part is the sum of the extended cost of its components listed below it for the same top item.</t>
  </si>
  <si>
    <t>4. Cost Summary: rolled-up material cost per finished good.</t>
  </si>
  <si>
    <t>5. Where Used: type a part number in B1 to list every parent and finished good that uses it (filter out the blank rows).</t>
  </si>
  <si>
    <t>Worked example in the file:</t>
  </si>
  <si>
    <t>Office chair CH-100 = seat assembly SA-10 ($20.31) + base assembly BA-20 ($29.50) + 12 M6 screws with 2% scrap ($0.61) = $50.42.</t>
  </si>
  <si>
    <t>The fabric line is 1.2 m at $6.00 with 5% scrap: 1.2 x 1.05 x 6.00 = $7.56, so scrap adds $0.36 per chair.</t>
  </si>
  <si>
    <t>Task chair CH-200 reuses base assembly BA-20, so Where Used for BA-20 returns both chairs. A $0.20 rise in the caster price adds $1.00 to each chair (5 casters per base).</t>
  </si>
  <si>
    <t>The formulas:</t>
  </si>
  <si>
    <t>Extended cost = qty per x (1 + scrap %) x unit cost.</t>
  </si>
  <si>
    <t>Make part unit cost = SUMIFS(extended cost in the rows below, parent = this part, top item = this top item). The range starts on the next row, so there is no circular reference.</t>
  </si>
  <si>
    <t>Limits:</t>
  </si>
  <si>
    <t>List each sub-assembly once per finished good and put the total quantity on that line; listing the same sub-assembly twice under one finished good double-counts its components. Configurable products with options, multi-user editing and revision control against production batches need a real system. EDGEBIC Complete holds BOMs with MRP, inventory and purchasing.</t>
  </si>
  <si>
    <t>Part</t>
  </si>
  <si>
    <t>Description</t>
  </si>
  <si>
    <t>Unit of measure</t>
  </si>
  <si>
    <t>Make or buy</t>
  </si>
  <si>
    <t>Unit cost (buy)</t>
  </si>
  <si>
    <t>Lead time (days)</t>
  </si>
  <si>
    <t>Supplier</t>
  </si>
  <si>
    <t>CH-100</t>
  </si>
  <si>
    <t>Office chair</t>
  </si>
  <si>
    <t>ea</t>
  </si>
  <si>
    <t>Make</t>
  </si>
  <si>
    <t/>
  </si>
  <si>
    <t>CH-200</t>
  </si>
  <si>
    <t>Task chair</t>
  </si>
  <si>
    <t>SA-10</t>
  </si>
  <si>
    <t>Seat assembly</t>
  </si>
  <si>
    <t>BA-20</t>
  </si>
  <si>
    <t>Base assembly</t>
  </si>
  <si>
    <t>FM-01</t>
  </si>
  <si>
    <t>Foam cushion</t>
  </si>
  <si>
    <t>Buy</t>
  </si>
  <si>
    <t>Supplier A</t>
  </si>
  <si>
    <t>FB-02</t>
  </si>
  <si>
    <t>Upholstery fabric</t>
  </si>
  <si>
    <t>m</t>
  </si>
  <si>
    <t>Supplier B</t>
  </si>
  <si>
    <t>PL-03</t>
  </si>
  <si>
    <t>Plywood seat pan</t>
  </si>
  <si>
    <t>Supplier C</t>
  </si>
  <si>
    <t>CS-04</t>
  </si>
  <si>
    <t>Caster</t>
  </si>
  <si>
    <t>Supplier D</t>
  </si>
  <si>
    <t>GL-05</t>
  </si>
  <si>
    <t>Gas lift cylinder</t>
  </si>
  <si>
    <t>ST-06</t>
  </si>
  <si>
    <t>Star base</t>
  </si>
  <si>
    <t>SC-07</t>
  </si>
  <si>
    <t>M6 screw</t>
  </si>
  <si>
    <t>Supplier E</t>
  </si>
  <si>
    <t>SA-11</t>
  </si>
  <si>
    <t>Mesh seat</t>
  </si>
  <si>
    <t>Supplier F</t>
  </si>
  <si>
    <t>Top item</t>
  </si>
  <si>
    <t>Level</t>
  </si>
  <si>
    <t>Parent</t>
  </si>
  <si>
    <t>Indented view</t>
  </si>
  <si>
    <t>Qty per</t>
  </si>
  <si>
    <t>UoM</t>
  </si>
  <si>
    <t>Scrap %</t>
  </si>
  <si>
    <t>Unit cost</t>
  </si>
  <si>
    <t>Extended cost</t>
  </si>
  <si>
    <t>Revision</t>
  </si>
  <si>
    <t>Changed</t>
  </si>
  <si>
    <t>B</t>
  </si>
  <si>
    <t>Finished good</t>
  </si>
  <si>
    <t>Rolled-up material cost</t>
  </si>
  <si>
    <t>Part to look up</t>
  </si>
  <si>
    <t>Times used</t>
  </si>
  <si>
    <t>BOM 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</si>
</sst>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1F3A2E"/>
      </patternFill>
    </fill>
    <fill>
      <patternFill patternType="solid">
        <fgColor rgb="FF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center" wrapText="1"/>
    </xf>
    <xf numFmtId="0" fontId="0" fillId="3" borderId="0" xfId="0" applyFill="1"/>
    <xf numFmtId="4" fontId="0" fillId="3" borderId="0" xfId="0" applyNumberFormat="1" applyFill="1"/>
    <xf numFmtId="0" fontId="3" fillId="3" borderId="0" xfId="0" applyFont="1" applyFill="1"/>
    <xf numFmtId="0" fontId="3" fillId="0" borderId="0" xfId="0" applyFont="1"/>
    <xf numFmtId="9" fontId="3" fillId="3" borderId="0" xfId="0" applyNumberFormat="1" applyFont="1" applyFill="1"/>
    <xf numFmtId="4" fontId="3" fillId="0" borderId="0" xfId="0" applyNumberFormat="1" applyFont="1"/>
    <xf numFmtId="164" fontId="3" fillId="3" borderId="0" xfId="0" applyNumberFormat="1" applyFont="1" applyFill="1"/>
    <xf numFmtId="9" fontId="0" fillId="3" borderId="0" xfId="0" applyNumberFormat="1" applyFill="1"/>
    <xf numFmtId="4" fontId="0" fillId="0" borderId="0" xfId="0" applyNumberFormat="1"/>
    <xf numFmtId="16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 showGridLines="0"/>
  </sheetViews>
  <sheetFormatPr defaultRowHeight="15" outlineLevelRow="0" outlineLevelCol="0" x14ac:dyDescent="55"/>
  <cols>
    <col min="1" max="1" width="1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4" t="s">
        <v>3</v>
      </c>
    </row>
    <row r="6" spans="1:1" x14ac:dyDescent="0.25">
      <c r="A6" s="3" t="s">
        <v>4</v>
      </c>
    </row>
    <row r="7" spans="1:1" x14ac:dyDescent="0.25">
      <c r="A7" s="4" t="s">
        <v>5</v>
      </c>
    </row>
    <row r="8" spans="1:1" x14ac:dyDescent="0.25">
      <c r="A8" s="4" t="s">
        <v>6</v>
      </c>
    </row>
    <row r="9" spans="1:1" x14ac:dyDescent="0.25">
      <c r="A9" s="4" t="s">
        <v>7</v>
      </c>
    </row>
    <row r="10" spans="1:1" x14ac:dyDescent="0.25">
      <c r="A10" s="4" t="s">
        <v>8</v>
      </c>
    </row>
    <row r="11" spans="1:1" x14ac:dyDescent="0.25">
      <c r="A11" s="4" t="s">
        <v>9</v>
      </c>
    </row>
    <row r="12" spans="1:1" x14ac:dyDescent="0.25">
      <c r="A12" s="3" t="s">
        <v>10</v>
      </c>
    </row>
    <row r="13" spans="1:1" x14ac:dyDescent="0.25">
      <c r="A13" s="4" t="s">
        <v>11</v>
      </c>
    </row>
    <row r="14" spans="1:1" x14ac:dyDescent="0.25">
      <c r="A14" s="4" t="s">
        <v>12</v>
      </c>
    </row>
    <row r="15" spans="1:1" x14ac:dyDescent="0.25">
      <c r="A15" s="4" t="s">
        <v>13</v>
      </c>
    </row>
    <row r="16" spans="1:1" x14ac:dyDescent="0.25">
      <c r="A16" s="3" t="s">
        <v>14</v>
      </c>
    </row>
    <row r="17" spans="1:1" x14ac:dyDescent="0.25">
      <c r="A17" s="4" t="s">
        <v>15</v>
      </c>
    </row>
    <row r="18" spans="1:1" x14ac:dyDescent="0.25">
      <c r="A18" s="4" t="s">
        <v>16</v>
      </c>
    </row>
    <row r="19" spans="1:1" x14ac:dyDescent="0.25">
      <c r="A19" s="3" t="s">
        <v>17</v>
      </c>
    </row>
    <row r="20" spans="1:1" x14ac:dyDescent="0.25">
      <c r="A20" s="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0" customWidth="1"/>
    <col min="3" max="4" width="10" customWidth="1"/>
    <col min="5" max="7" width="12" customWidth="1"/>
  </cols>
  <sheetData>
    <row r="1" spans="1:7" x14ac:dyDescent="0.25">
      <c r="A1" s="5" t="s">
        <v>19</v>
      </c>
      <c r="B1" s="5" t="s">
        <v>20</v>
      </c>
      <c r="C1" s="5" t="s">
        <v>21</v>
      </c>
      <c r="D1" s="5" t="s">
        <v>22</v>
      </c>
      <c r="E1" s="5" t="s">
        <v>23</v>
      </c>
      <c r="F1" s="5" t="s">
        <v>24</v>
      </c>
      <c r="G1" s="5" t="s">
        <v>25</v>
      </c>
    </row>
    <row r="2" spans="1:7" x14ac:dyDescent="0.25">
      <c r="A2" s="6" t="s">
        <v>26</v>
      </c>
      <c r="B2" s="6" t="s">
        <v>27</v>
      </c>
      <c r="C2" s="6" t="s">
        <v>28</v>
      </c>
      <c r="D2" s="6" t="s">
        <v>29</v>
      </c>
      <c r="E2" s="7" t="s">
        <v>30</v>
      </c>
      <c r="F2" s="6">
        <v>5</v>
      </c>
      <c r="G2" s="6" t="s">
        <v>30</v>
      </c>
    </row>
    <row r="3" spans="1:7" x14ac:dyDescent="0.25">
      <c r="A3" s="6" t="s">
        <v>31</v>
      </c>
      <c r="B3" s="6" t="s">
        <v>32</v>
      </c>
      <c r="C3" s="6" t="s">
        <v>28</v>
      </c>
      <c r="D3" s="6" t="s">
        <v>29</v>
      </c>
      <c r="E3" s="7" t="s">
        <v>30</v>
      </c>
      <c r="F3" s="6">
        <v>5</v>
      </c>
      <c r="G3" s="6" t="s">
        <v>30</v>
      </c>
    </row>
    <row r="4" spans="1:7" x14ac:dyDescent="0.25">
      <c r="A4" s="6" t="s">
        <v>33</v>
      </c>
      <c r="B4" s="6" t="s">
        <v>34</v>
      </c>
      <c r="C4" s="6" t="s">
        <v>28</v>
      </c>
      <c r="D4" s="6" t="s">
        <v>29</v>
      </c>
      <c r="E4" s="7" t="s">
        <v>30</v>
      </c>
      <c r="F4" s="6">
        <v>2</v>
      </c>
      <c r="G4" s="6" t="s">
        <v>30</v>
      </c>
    </row>
    <row r="5" spans="1:7" x14ac:dyDescent="0.25">
      <c r="A5" s="6" t="s">
        <v>35</v>
      </c>
      <c r="B5" s="6" t="s">
        <v>36</v>
      </c>
      <c r="C5" s="6" t="s">
        <v>28</v>
      </c>
      <c r="D5" s="6" t="s">
        <v>29</v>
      </c>
      <c r="E5" s="7" t="s">
        <v>30</v>
      </c>
      <c r="F5" s="6">
        <v>2</v>
      </c>
      <c r="G5" s="6" t="s">
        <v>30</v>
      </c>
    </row>
    <row r="6" spans="1:7" x14ac:dyDescent="0.25">
      <c r="A6" s="6" t="s">
        <v>37</v>
      </c>
      <c r="B6" s="6" t="s">
        <v>38</v>
      </c>
      <c r="C6" s="6" t="s">
        <v>28</v>
      </c>
      <c r="D6" s="6" t="s">
        <v>39</v>
      </c>
      <c r="E6" s="7">
        <v>8.5</v>
      </c>
      <c r="F6" s="6">
        <v>10</v>
      </c>
      <c r="G6" s="6" t="s">
        <v>40</v>
      </c>
    </row>
    <row r="7" spans="1:7" x14ac:dyDescent="0.25">
      <c r="A7" s="6" t="s">
        <v>41</v>
      </c>
      <c r="B7" s="6" t="s">
        <v>42</v>
      </c>
      <c r="C7" s="6" t="s">
        <v>43</v>
      </c>
      <c r="D7" s="6" t="s">
        <v>39</v>
      </c>
      <c r="E7" s="7">
        <v>6</v>
      </c>
      <c r="F7" s="6">
        <v>15</v>
      </c>
      <c r="G7" s="6" t="s">
        <v>44</v>
      </c>
    </row>
    <row r="8" spans="1:7" x14ac:dyDescent="0.25">
      <c r="A8" s="6" t="s">
        <v>45</v>
      </c>
      <c r="B8" s="6" t="s">
        <v>46</v>
      </c>
      <c r="C8" s="6" t="s">
        <v>28</v>
      </c>
      <c r="D8" s="6" t="s">
        <v>39</v>
      </c>
      <c r="E8" s="7">
        <v>4.25</v>
      </c>
      <c r="F8" s="6">
        <v>7</v>
      </c>
      <c r="G8" s="6" t="s">
        <v>47</v>
      </c>
    </row>
    <row r="9" spans="1:7" x14ac:dyDescent="0.25">
      <c r="A9" s="6" t="s">
        <v>48</v>
      </c>
      <c r="B9" s="6" t="s">
        <v>49</v>
      </c>
      <c r="C9" s="6" t="s">
        <v>28</v>
      </c>
      <c r="D9" s="6" t="s">
        <v>39</v>
      </c>
      <c r="E9" s="7">
        <v>1.8</v>
      </c>
      <c r="F9" s="6">
        <v>20</v>
      </c>
      <c r="G9" s="6" t="s">
        <v>50</v>
      </c>
    </row>
    <row r="10" spans="1:7" x14ac:dyDescent="0.25">
      <c r="A10" s="6" t="s">
        <v>51</v>
      </c>
      <c r="B10" s="6" t="s">
        <v>52</v>
      </c>
      <c r="C10" s="6" t="s">
        <v>28</v>
      </c>
      <c r="D10" s="6" t="s">
        <v>39</v>
      </c>
      <c r="E10" s="7">
        <v>11</v>
      </c>
      <c r="F10" s="6">
        <v>25</v>
      </c>
      <c r="G10" s="6" t="s">
        <v>50</v>
      </c>
    </row>
    <row r="11" spans="1:7" x14ac:dyDescent="0.25">
      <c r="A11" s="6" t="s">
        <v>53</v>
      </c>
      <c r="B11" s="6" t="s">
        <v>54</v>
      </c>
      <c r="C11" s="6" t="s">
        <v>28</v>
      </c>
      <c r="D11" s="6" t="s">
        <v>39</v>
      </c>
      <c r="E11" s="7">
        <v>9.5</v>
      </c>
      <c r="F11" s="6">
        <v>25</v>
      </c>
      <c r="G11" s="6" t="s">
        <v>50</v>
      </c>
    </row>
    <row r="12" spans="1:7" x14ac:dyDescent="0.25">
      <c r="A12" s="6" t="s">
        <v>55</v>
      </c>
      <c r="B12" s="6" t="s">
        <v>56</v>
      </c>
      <c r="C12" s="6" t="s">
        <v>28</v>
      </c>
      <c r="D12" s="6" t="s">
        <v>39</v>
      </c>
      <c r="E12" s="7">
        <v>0.05</v>
      </c>
      <c r="F12" s="6">
        <v>5</v>
      </c>
      <c r="G12" s="6" t="s">
        <v>57</v>
      </c>
    </row>
    <row r="13" spans="1:7" x14ac:dyDescent="0.25">
      <c r="A13" s="6" t="s">
        <v>58</v>
      </c>
      <c r="B13" s="6" t="s">
        <v>59</v>
      </c>
      <c r="C13" s="6" t="s">
        <v>28</v>
      </c>
      <c r="D13" s="6" t="s">
        <v>39</v>
      </c>
      <c r="E13" s="7">
        <v>18</v>
      </c>
      <c r="F13" s="6">
        <v>30</v>
      </c>
      <c r="G13" s="6" t="s">
        <v>60</v>
      </c>
    </row>
  </sheetData>
  <dataValidations count="1">
    <dataValidation type="list" allowBlank="1" sqref="D2:D500">
      <formula1>"Make,Buy"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xSplit="4" ySplit="1" topLeftCell="E2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7" customWidth="1"/>
    <col min="3" max="4" width="10" customWidth="1"/>
    <col min="5" max="6" width="20" customWidth="1"/>
    <col min="8" max="8" width="8" customWidth="1"/>
    <col min="10" max="10" width="10" customWidth="1"/>
    <col min="11" max="11" width="12" customWidth="1"/>
    <col min="12" max="12" width="14" customWidth="1"/>
    <col min="14" max="14" width="14" customWidth="1"/>
  </cols>
  <sheetData>
    <row r="1" spans="1:14" x14ac:dyDescent="0.25">
      <c r="A1" s="5" t="s">
        <v>61</v>
      </c>
      <c r="B1" s="5" t="s">
        <v>62</v>
      </c>
      <c r="C1" s="5" t="s">
        <v>63</v>
      </c>
      <c r="D1" s="5" t="s">
        <v>19</v>
      </c>
      <c r="E1" s="5" t="s">
        <v>64</v>
      </c>
      <c r="F1" s="5" t="s">
        <v>20</v>
      </c>
      <c r="G1" s="5" t="s">
        <v>65</v>
      </c>
      <c r="H1" s="5" t="s">
        <v>66</v>
      </c>
      <c r="I1" s="5" t="s">
        <v>67</v>
      </c>
      <c r="J1" s="5" t="s">
        <v>22</v>
      </c>
      <c r="K1" s="5" t="s">
        <v>68</v>
      </c>
      <c r="L1" s="5" t="s">
        <v>69</v>
      </c>
      <c r="M1" s="5" t="s">
        <v>70</v>
      </c>
      <c r="N1" s="5" t="s">
        <v>71</v>
      </c>
    </row>
    <row r="2" spans="1:14" x14ac:dyDescent="0.25">
      <c r="A2" s="8" t="s">
        <v>26</v>
      </c>
      <c r="B2" s="8">
        <v>0</v>
      </c>
      <c r="C2" s="8" t="s">
        <v>30</v>
      </c>
      <c r="D2" s="8" t="s">
        <v>26</v>
      </c>
      <c r="E2" s="9" t="str">
        <f>REPT("    ",B2)&amp;D2</f>
        <v>CH-100</v>
      </c>
      <c r="F2" s="9" t="str">
        <f>IFERROR(INDEX(Items!$B$2:$B$500,MATCH(D2,Items!$A$2:$A$500,0)),"")</f>
        <v>Office chair</v>
      </c>
      <c r="G2" s="8">
        <v>1</v>
      </c>
      <c r="H2" s="9" t="str">
        <f>IFERROR(INDEX(Items!$C$2:$C$500,MATCH(D2,Items!$A$2:$A$500,0)),"")</f>
        <v>ea</v>
      </c>
      <c r="I2" s="10">
        <v>0</v>
      </c>
      <c r="J2" s="9" t="str">
        <f>IFERROR(INDEX(Items!$D$2:$D$500,MATCH(D2,Items!$A$2:$A$500,0)),"")</f>
        <v>Make</v>
      </c>
      <c r="K2" s="11">
        <f>IF(J2="Buy",INDEX(Items!$E$2:$E$500,MATCH(D2,Items!$A$2:$A$500,0)),SUMIFS(L3:L$201,C3:C$201,D2,A3:A$201,A2))</f>
        <v>50.422</v>
      </c>
      <c r="L2" s="11">
        <f>G2*(1+I2)*K2</f>
        <v>50.422</v>
      </c>
      <c r="M2" s="8" t="s">
        <v>72</v>
      </c>
      <c r="N2" s="12">
        <v>46266</v>
      </c>
    </row>
    <row r="3" spans="1:14" x14ac:dyDescent="0.25">
      <c r="A3" s="6" t="s">
        <v>26</v>
      </c>
      <c r="B3" s="6">
        <v>1</v>
      </c>
      <c r="C3" s="6" t="s">
        <v>26</v>
      </c>
      <c r="D3" s="6" t="s">
        <v>33</v>
      </c>
      <c r="E3" t="str">
        <f>REPT("    ",B3)&amp;D3</f>
        <v>    SA-10</v>
      </c>
      <c r="F3" t="str">
        <f>IFERROR(INDEX(Items!$B$2:$B$500,MATCH(D3,Items!$A$2:$A$500,0)),"")</f>
        <v>Seat assembly</v>
      </c>
      <c r="G3" s="6">
        <v>1</v>
      </c>
      <c r="H3" t="str">
        <f>IFERROR(INDEX(Items!$C$2:$C$500,MATCH(D3,Items!$A$2:$A$500,0)),"")</f>
        <v>ea</v>
      </c>
      <c r="I3" s="13">
        <v>0</v>
      </c>
      <c r="J3" t="str">
        <f>IFERROR(INDEX(Items!$D$2:$D$500,MATCH(D3,Items!$A$2:$A$500,0)),"")</f>
        <v>Make</v>
      </c>
      <c r="K3" s="14">
        <f>IF(J3="Buy",INDEX(Items!$E$2:$E$500,MATCH(D3,Items!$A$2:$A$500,0)),SUMIFS(L4:L$201,C4:C$201,D3,A4:A$201,A3))</f>
        <v>20.31</v>
      </c>
      <c r="L3" s="14">
        <f>G3*(1+I3)*K3</f>
        <v>20.31</v>
      </c>
      <c r="M3" s="6" t="s">
        <v>72</v>
      </c>
      <c r="N3" s="15">
        <v>46266</v>
      </c>
    </row>
    <row r="4" spans="1:14" x14ac:dyDescent="0.25">
      <c r="A4" s="6" t="s">
        <v>26</v>
      </c>
      <c r="B4" s="6">
        <v>2</v>
      </c>
      <c r="C4" s="6" t="s">
        <v>33</v>
      </c>
      <c r="D4" s="6" t="s">
        <v>37</v>
      </c>
      <c r="E4" t="str">
        <f>REPT("    ",B4)&amp;D4</f>
        <v>        FM-01</v>
      </c>
      <c r="F4" t="str">
        <f>IFERROR(INDEX(Items!$B$2:$B$500,MATCH(D4,Items!$A$2:$A$500,0)),"")</f>
        <v>Foam cushion</v>
      </c>
      <c r="G4" s="6">
        <v>1</v>
      </c>
      <c r="H4" t="str">
        <f>IFERROR(INDEX(Items!$C$2:$C$500,MATCH(D4,Items!$A$2:$A$500,0)),"")</f>
        <v>ea</v>
      </c>
      <c r="I4" s="13">
        <v>0</v>
      </c>
      <c r="J4" t="str">
        <f>IFERROR(INDEX(Items!$D$2:$D$500,MATCH(D4,Items!$A$2:$A$500,0)),"")</f>
        <v>Buy</v>
      </c>
      <c r="K4" s="14">
        <f>IF(J4="Buy",INDEX(Items!$E$2:$E$500,MATCH(D4,Items!$A$2:$A$500,0)),SUMIFS(L5:L$201,C5:C$201,D4,A5:A$201,A4))</f>
        <v>8.5</v>
      </c>
      <c r="L4" s="14">
        <f>G4*(1+I4)*K4</f>
        <v>8.5</v>
      </c>
      <c r="M4" s="6" t="s">
        <v>72</v>
      </c>
      <c r="N4" s="15">
        <v>46266</v>
      </c>
    </row>
    <row r="5" spans="1:14" x14ac:dyDescent="0.25">
      <c r="A5" s="6" t="s">
        <v>26</v>
      </c>
      <c r="B5" s="6">
        <v>2</v>
      </c>
      <c r="C5" s="6" t="s">
        <v>33</v>
      </c>
      <c r="D5" s="6" t="s">
        <v>41</v>
      </c>
      <c r="E5" t="str">
        <f>REPT("    ",B5)&amp;D5</f>
        <v>        FB-02</v>
      </c>
      <c r="F5" t="str">
        <f>IFERROR(INDEX(Items!$B$2:$B$500,MATCH(D5,Items!$A$2:$A$500,0)),"")</f>
        <v>Upholstery fabric</v>
      </c>
      <c r="G5" s="6">
        <v>1.2</v>
      </c>
      <c r="H5" t="str">
        <f>IFERROR(INDEX(Items!$C$2:$C$500,MATCH(D5,Items!$A$2:$A$500,0)),"")</f>
        <v>m</v>
      </c>
      <c r="I5" s="13">
        <v>0.05</v>
      </c>
      <c r="J5" t="str">
        <f>IFERROR(INDEX(Items!$D$2:$D$500,MATCH(D5,Items!$A$2:$A$500,0)),"")</f>
        <v>Buy</v>
      </c>
      <c r="K5" s="14">
        <f>IF(J5="Buy",INDEX(Items!$E$2:$E$500,MATCH(D5,Items!$A$2:$A$500,0)),SUMIFS(L6:L$201,C6:C$201,D5,A6:A$201,A5))</f>
        <v>6</v>
      </c>
      <c r="L5" s="14">
        <f>G5*(1+I5)*K5</f>
        <v>7.56</v>
      </c>
      <c r="M5" s="6" t="s">
        <v>72</v>
      </c>
      <c r="N5" s="15">
        <v>46266</v>
      </c>
    </row>
    <row r="6" spans="1:14" x14ac:dyDescent="0.25">
      <c r="A6" s="6" t="s">
        <v>26</v>
      </c>
      <c r="B6" s="6">
        <v>2</v>
      </c>
      <c r="C6" s="6" t="s">
        <v>33</v>
      </c>
      <c r="D6" s="6" t="s">
        <v>45</v>
      </c>
      <c r="E6" t="str">
        <f>REPT("    ",B6)&amp;D6</f>
        <v>        PL-03</v>
      </c>
      <c r="F6" t="str">
        <f>IFERROR(INDEX(Items!$B$2:$B$500,MATCH(D6,Items!$A$2:$A$500,0)),"")</f>
        <v>Plywood seat pan</v>
      </c>
      <c r="G6" s="6">
        <v>1</v>
      </c>
      <c r="H6" t="str">
        <f>IFERROR(INDEX(Items!$C$2:$C$500,MATCH(D6,Items!$A$2:$A$500,0)),"")</f>
        <v>ea</v>
      </c>
      <c r="I6" s="13">
        <v>0</v>
      </c>
      <c r="J6" t="str">
        <f>IFERROR(INDEX(Items!$D$2:$D$500,MATCH(D6,Items!$A$2:$A$500,0)),"")</f>
        <v>Buy</v>
      </c>
      <c r="K6" s="14">
        <f>IF(J6="Buy",INDEX(Items!$E$2:$E$500,MATCH(D6,Items!$A$2:$A$500,0)),SUMIFS(L7:L$201,C7:C$201,D6,A7:A$201,A6))</f>
        <v>4.25</v>
      </c>
      <c r="L6" s="14">
        <f>G6*(1+I6)*K6</f>
        <v>4.25</v>
      </c>
      <c r="M6" s="6" t="s">
        <v>72</v>
      </c>
      <c r="N6" s="15">
        <v>46266</v>
      </c>
    </row>
    <row r="7" spans="1:14" x14ac:dyDescent="0.25">
      <c r="A7" s="6" t="s">
        <v>26</v>
      </c>
      <c r="B7" s="6">
        <v>1</v>
      </c>
      <c r="C7" s="6" t="s">
        <v>26</v>
      </c>
      <c r="D7" s="6" t="s">
        <v>35</v>
      </c>
      <c r="E7" t="str">
        <f>REPT("    ",B7)&amp;D7</f>
        <v>    BA-20</v>
      </c>
      <c r="F7" t="str">
        <f>IFERROR(INDEX(Items!$B$2:$B$500,MATCH(D7,Items!$A$2:$A$500,0)),"")</f>
        <v>Base assembly</v>
      </c>
      <c r="G7" s="6">
        <v>1</v>
      </c>
      <c r="H7" t="str">
        <f>IFERROR(INDEX(Items!$C$2:$C$500,MATCH(D7,Items!$A$2:$A$500,0)),"")</f>
        <v>ea</v>
      </c>
      <c r="I7" s="13">
        <v>0</v>
      </c>
      <c r="J7" t="str">
        <f>IFERROR(INDEX(Items!$D$2:$D$500,MATCH(D7,Items!$A$2:$A$500,0)),"")</f>
        <v>Make</v>
      </c>
      <c r="K7" s="14">
        <f>IF(J7="Buy",INDEX(Items!$E$2:$E$500,MATCH(D7,Items!$A$2:$A$500,0)),SUMIFS(L8:L$201,C8:C$201,D7,A8:A$201,A7))</f>
        <v>29.5</v>
      </c>
      <c r="L7" s="14">
        <f>G7*(1+I7)*K7</f>
        <v>29.5</v>
      </c>
      <c r="M7" s="6" t="s">
        <v>72</v>
      </c>
      <c r="N7" s="15">
        <v>46266</v>
      </c>
    </row>
    <row r="8" spans="1:14" x14ac:dyDescent="0.25">
      <c r="A8" s="6" t="s">
        <v>26</v>
      </c>
      <c r="B8" s="6">
        <v>2</v>
      </c>
      <c r="C8" s="6" t="s">
        <v>35</v>
      </c>
      <c r="D8" s="6" t="s">
        <v>48</v>
      </c>
      <c r="E8" t="str">
        <f>REPT("    ",B8)&amp;D8</f>
        <v>        CS-04</v>
      </c>
      <c r="F8" t="str">
        <f>IFERROR(INDEX(Items!$B$2:$B$500,MATCH(D8,Items!$A$2:$A$500,0)),"")</f>
        <v>Caster</v>
      </c>
      <c r="G8" s="6">
        <v>5</v>
      </c>
      <c r="H8" t="str">
        <f>IFERROR(INDEX(Items!$C$2:$C$500,MATCH(D8,Items!$A$2:$A$500,0)),"")</f>
        <v>ea</v>
      </c>
      <c r="I8" s="13">
        <v>0</v>
      </c>
      <c r="J8" t="str">
        <f>IFERROR(INDEX(Items!$D$2:$D$500,MATCH(D8,Items!$A$2:$A$500,0)),"")</f>
        <v>Buy</v>
      </c>
      <c r="K8" s="14">
        <f>IF(J8="Buy",INDEX(Items!$E$2:$E$500,MATCH(D8,Items!$A$2:$A$500,0)),SUMIFS(L9:L$201,C9:C$201,D8,A9:A$201,A8))</f>
        <v>1.8</v>
      </c>
      <c r="L8" s="14">
        <f>G8*(1+I8)*K8</f>
        <v>9</v>
      </c>
      <c r="M8" s="6" t="s">
        <v>72</v>
      </c>
      <c r="N8" s="15">
        <v>46266</v>
      </c>
    </row>
    <row r="9" spans="1:14" x14ac:dyDescent="0.25">
      <c r="A9" s="6" t="s">
        <v>26</v>
      </c>
      <c r="B9" s="6">
        <v>2</v>
      </c>
      <c r="C9" s="6" t="s">
        <v>35</v>
      </c>
      <c r="D9" s="6" t="s">
        <v>51</v>
      </c>
      <c r="E9" t="str">
        <f>REPT("    ",B9)&amp;D9</f>
        <v>        GL-05</v>
      </c>
      <c r="F9" t="str">
        <f>IFERROR(INDEX(Items!$B$2:$B$500,MATCH(D9,Items!$A$2:$A$500,0)),"")</f>
        <v>Gas lift cylinder</v>
      </c>
      <c r="G9" s="6">
        <v>1</v>
      </c>
      <c r="H9" t="str">
        <f>IFERROR(INDEX(Items!$C$2:$C$500,MATCH(D9,Items!$A$2:$A$500,0)),"")</f>
        <v>ea</v>
      </c>
      <c r="I9" s="13">
        <v>0</v>
      </c>
      <c r="J9" t="str">
        <f>IFERROR(INDEX(Items!$D$2:$D$500,MATCH(D9,Items!$A$2:$A$500,0)),"")</f>
        <v>Buy</v>
      </c>
      <c r="K9" s="14">
        <f>IF(J9="Buy",INDEX(Items!$E$2:$E$500,MATCH(D9,Items!$A$2:$A$500,0)),SUMIFS(L10:L$201,C10:C$201,D9,A10:A$201,A9))</f>
        <v>11</v>
      </c>
      <c r="L9" s="14">
        <f>G9*(1+I9)*K9</f>
        <v>11</v>
      </c>
      <c r="M9" s="6" t="s">
        <v>72</v>
      </c>
      <c r="N9" s="15">
        <v>46266</v>
      </c>
    </row>
    <row r="10" spans="1:14" x14ac:dyDescent="0.25">
      <c r="A10" s="6" t="s">
        <v>26</v>
      </c>
      <c r="B10" s="6">
        <v>2</v>
      </c>
      <c r="C10" s="6" t="s">
        <v>35</v>
      </c>
      <c r="D10" s="6" t="s">
        <v>53</v>
      </c>
      <c r="E10" t="str">
        <f>REPT("    ",B10)&amp;D10</f>
        <v>        ST-06</v>
      </c>
      <c r="F10" t="str">
        <f>IFERROR(INDEX(Items!$B$2:$B$500,MATCH(D10,Items!$A$2:$A$500,0)),"")</f>
        <v>Star base</v>
      </c>
      <c r="G10" s="6">
        <v>1</v>
      </c>
      <c r="H10" t="str">
        <f>IFERROR(INDEX(Items!$C$2:$C$500,MATCH(D10,Items!$A$2:$A$500,0)),"")</f>
        <v>ea</v>
      </c>
      <c r="I10" s="13">
        <v>0</v>
      </c>
      <c r="J10" t="str">
        <f>IFERROR(INDEX(Items!$D$2:$D$500,MATCH(D10,Items!$A$2:$A$500,0)),"")</f>
        <v>Buy</v>
      </c>
      <c r="K10" s="14">
        <f>IF(J10="Buy",INDEX(Items!$E$2:$E$500,MATCH(D10,Items!$A$2:$A$500,0)),SUMIFS(L11:L$201,C11:C$201,D10,A11:A$201,A10))</f>
        <v>9.5</v>
      </c>
      <c r="L10" s="14">
        <f>G10*(1+I10)*K10</f>
        <v>9.5</v>
      </c>
      <c r="M10" s="6" t="s">
        <v>72</v>
      </c>
      <c r="N10" s="15">
        <v>46266</v>
      </c>
    </row>
    <row r="11" spans="1:14" x14ac:dyDescent="0.25">
      <c r="A11" s="6" t="s">
        <v>26</v>
      </c>
      <c r="B11" s="6">
        <v>1</v>
      </c>
      <c r="C11" s="6" t="s">
        <v>26</v>
      </c>
      <c r="D11" s="6" t="s">
        <v>55</v>
      </c>
      <c r="E11" t="str">
        <f>REPT("    ",B11)&amp;D11</f>
        <v>    SC-07</v>
      </c>
      <c r="F11" t="str">
        <f>IFERROR(INDEX(Items!$B$2:$B$500,MATCH(D11,Items!$A$2:$A$500,0)),"")</f>
        <v>M6 screw</v>
      </c>
      <c r="G11" s="6">
        <v>12</v>
      </c>
      <c r="H11" t="str">
        <f>IFERROR(INDEX(Items!$C$2:$C$500,MATCH(D11,Items!$A$2:$A$500,0)),"")</f>
        <v>ea</v>
      </c>
      <c r="I11" s="13">
        <v>0.02</v>
      </c>
      <c r="J11" t="str">
        <f>IFERROR(INDEX(Items!$D$2:$D$500,MATCH(D11,Items!$A$2:$A$500,0)),"")</f>
        <v>Buy</v>
      </c>
      <c r="K11" s="14">
        <f>IF(J11="Buy",INDEX(Items!$E$2:$E$500,MATCH(D11,Items!$A$2:$A$500,0)),SUMIFS(L12:L$201,C12:C$201,D11,A12:A$201,A11))</f>
        <v>0.05</v>
      </c>
      <c r="L11" s="14">
        <f>G11*(1+I11)*K11</f>
        <v>0.612</v>
      </c>
      <c r="M11" s="6" t="s">
        <v>72</v>
      </c>
      <c r="N11" s="15">
        <v>46266</v>
      </c>
    </row>
    <row r="12" spans="1:14" x14ac:dyDescent="0.25">
      <c r="A12" s="8" t="s">
        <v>31</v>
      </c>
      <c r="B12" s="8">
        <v>0</v>
      </c>
      <c r="C12" s="8" t="s">
        <v>30</v>
      </c>
      <c r="D12" s="8" t="s">
        <v>31</v>
      </c>
      <c r="E12" s="9" t="str">
        <f>REPT("    ",B12)&amp;D12</f>
        <v>CH-200</v>
      </c>
      <c r="F12" s="9" t="str">
        <f>IFERROR(INDEX(Items!$B$2:$B$500,MATCH(D12,Items!$A$2:$A$500,0)),"")</f>
        <v>Task chair</v>
      </c>
      <c r="G12" s="8">
        <v>1</v>
      </c>
      <c r="H12" s="9" t="str">
        <f>IFERROR(INDEX(Items!$C$2:$C$500,MATCH(D12,Items!$A$2:$A$500,0)),"")</f>
        <v>ea</v>
      </c>
      <c r="I12" s="10">
        <v>0</v>
      </c>
      <c r="J12" s="9" t="str">
        <f>IFERROR(INDEX(Items!$D$2:$D$500,MATCH(D12,Items!$A$2:$A$500,0)),"")</f>
        <v>Make</v>
      </c>
      <c r="K12" s="11">
        <f>IF(J12="Buy",INDEX(Items!$E$2:$E$500,MATCH(D12,Items!$A$2:$A$500,0)),SUMIFS(L13:L$201,C13:C$201,D12,A13:A$201,A12))</f>
        <v>47.908</v>
      </c>
      <c r="L12" s="11">
        <f>G12*(1+I12)*K12</f>
        <v>47.908</v>
      </c>
      <c r="M12" s="8" t="s">
        <v>72</v>
      </c>
      <c r="N12" s="12">
        <v>46266</v>
      </c>
    </row>
    <row r="13" spans="1:14" x14ac:dyDescent="0.25">
      <c r="A13" s="6" t="s">
        <v>31</v>
      </c>
      <c r="B13" s="6">
        <v>1</v>
      </c>
      <c r="C13" s="6" t="s">
        <v>31</v>
      </c>
      <c r="D13" s="6" t="s">
        <v>58</v>
      </c>
      <c r="E13" t="str">
        <f>REPT("    ",B13)&amp;D13</f>
        <v>    SA-11</v>
      </c>
      <c r="F13" t="str">
        <f>IFERROR(INDEX(Items!$B$2:$B$500,MATCH(D13,Items!$A$2:$A$500,0)),"")</f>
        <v>Mesh seat</v>
      </c>
      <c r="G13" s="6">
        <v>1</v>
      </c>
      <c r="H13" t="str">
        <f>IFERROR(INDEX(Items!$C$2:$C$500,MATCH(D13,Items!$A$2:$A$500,0)),"")</f>
        <v>ea</v>
      </c>
      <c r="I13" s="13">
        <v>0</v>
      </c>
      <c r="J13" t="str">
        <f>IFERROR(INDEX(Items!$D$2:$D$500,MATCH(D13,Items!$A$2:$A$500,0)),"")</f>
        <v>Buy</v>
      </c>
      <c r="K13" s="14">
        <f>IF(J13="Buy",INDEX(Items!$E$2:$E$500,MATCH(D13,Items!$A$2:$A$500,0)),SUMIFS(L14:L$201,C14:C$201,D13,A14:A$201,A13))</f>
        <v>18</v>
      </c>
      <c r="L13" s="14">
        <f>G13*(1+I13)*K13</f>
        <v>18</v>
      </c>
      <c r="M13" s="6" t="s">
        <v>72</v>
      </c>
      <c r="N13" s="15">
        <v>46266</v>
      </c>
    </row>
    <row r="14" spans="1:14" x14ac:dyDescent="0.25">
      <c r="A14" s="6" t="s">
        <v>31</v>
      </c>
      <c r="B14" s="6">
        <v>1</v>
      </c>
      <c r="C14" s="6" t="s">
        <v>31</v>
      </c>
      <c r="D14" s="6" t="s">
        <v>35</v>
      </c>
      <c r="E14" t="str">
        <f>REPT("    ",B14)&amp;D14</f>
        <v>    BA-20</v>
      </c>
      <c r="F14" t="str">
        <f>IFERROR(INDEX(Items!$B$2:$B$500,MATCH(D14,Items!$A$2:$A$500,0)),"")</f>
        <v>Base assembly</v>
      </c>
      <c r="G14" s="6">
        <v>1</v>
      </c>
      <c r="H14" t="str">
        <f>IFERROR(INDEX(Items!$C$2:$C$500,MATCH(D14,Items!$A$2:$A$500,0)),"")</f>
        <v>ea</v>
      </c>
      <c r="I14" s="13">
        <v>0</v>
      </c>
      <c r="J14" t="str">
        <f>IFERROR(INDEX(Items!$D$2:$D$500,MATCH(D14,Items!$A$2:$A$500,0)),"")</f>
        <v>Make</v>
      </c>
      <c r="K14" s="14">
        <f>IF(J14="Buy",INDEX(Items!$E$2:$E$500,MATCH(D14,Items!$A$2:$A$500,0)),SUMIFS(L15:L$201,C15:C$201,D14,A15:A$201,A14))</f>
        <v>29.5</v>
      </c>
      <c r="L14" s="14">
        <f>G14*(1+I14)*K14</f>
        <v>29.5</v>
      </c>
      <c r="M14" s="6" t="s">
        <v>72</v>
      </c>
      <c r="N14" s="15">
        <v>46266</v>
      </c>
    </row>
    <row r="15" spans="1:14" x14ac:dyDescent="0.25">
      <c r="A15" s="6" t="s">
        <v>31</v>
      </c>
      <c r="B15" s="6">
        <v>2</v>
      </c>
      <c r="C15" s="6" t="s">
        <v>35</v>
      </c>
      <c r="D15" s="6" t="s">
        <v>48</v>
      </c>
      <c r="E15" t="str">
        <f>REPT("    ",B15)&amp;D15</f>
        <v>        CS-04</v>
      </c>
      <c r="F15" t="str">
        <f>IFERROR(INDEX(Items!$B$2:$B$500,MATCH(D15,Items!$A$2:$A$500,0)),"")</f>
        <v>Caster</v>
      </c>
      <c r="G15" s="6">
        <v>5</v>
      </c>
      <c r="H15" t="str">
        <f>IFERROR(INDEX(Items!$C$2:$C$500,MATCH(D15,Items!$A$2:$A$500,0)),"")</f>
        <v>ea</v>
      </c>
      <c r="I15" s="13">
        <v>0</v>
      </c>
      <c r="J15" t="str">
        <f>IFERROR(INDEX(Items!$D$2:$D$500,MATCH(D15,Items!$A$2:$A$500,0)),"")</f>
        <v>Buy</v>
      </c>
      <c r="K15" s="14">
        <f>IF(J15="Buy",INDEX(Items!$E$2:$E$500,MATCH(D15,Items!$A$2:$A$500,0)),SUMIFS(L16:L$201,C16:C$201,D15,A16:A$201,A15))</f>
        <v>1.8</v>
      </c>
      <c r="L15" s="14">
        <f>G15*(1+I15)*K15</f>
        <v>9</v>
      </c>
      <c r="M15" s="6" t="s">
        <v>72</v>
      </c>
      <c r="N15" s="15">
        <v>46266</v>
      </c>
    </row>
    <row r="16" spans="1:14" x14ac:dyDescent="0.25">
      <c r="A16" s="6" t="s">
        <v>31</v>
      </c>
      <c r="B16" s="6">
        <v>2</v>
      </c>
      <c r="C16" s="6" t="s">
        <v>35</v>
      </c>
      <c r="D16" s="6" t="s">
        <v>51</v>
      </c>
      <c r="E16" t="str">
        <f>REPT("    ",B16)&amp;D16</f>
        <v>        GL-05</v>
      </c>
      <c r="F16" t="str">
        <f>IFERROR(INDEX(Items!$B$2:$B$500,MATCH(D16,Items!$A$2:$A$500,0)),"")</f>
        <v>Gas lift cylinder</v>
      </c>
      <c r="G16" s="6">
        <v>1</v>
      </c>
      <c r="H16" t="str">
        <f>IFERROR(INDEX(Items!$C$2:$C$500,MATCH(D16,Items!$A$2:$A$500,0)),"")</f>
        <v>ea</v>
      </c>
      <c r="I16" s="13">
        <v>0</v>
      </c>
      <c r="J16" t="str">
        <f>IFERROR(INDEX(Items!$D$2:$D$500,MATCH(D16,Items!$A$2:$A$500,0)),"")</f>
        <v>Buy</v>
      </c>
      <c r="K16" s="14">
        <f>IF(J16="Buy",INDEX(Items!$E$2:$E$500,MATCH(D16,Items!$A$2:$A$500,0)),SUMIFS(L17:L$201,C17:C$201,D16,A17:A$201,A16))</f>
        <v>11</v>
      </c>
      <c r="L16" s="14">
        <f>G16*(1+I16)*K16</f>
        <v>11</v>
      </c>
      <c r="M16" s="6" t="s">
        <v>72</v>
      </c>
      <c r="N16" s="15">
        <v>46266</v>
      </c>
    </row>
    <row r="17" spans="1:14" x14ac:dyDescent="0.25">
      <c r="A17" s="6" t="s">
        <v>31</v>
      </c>
      <c r="B17" s="6">
        <v>2</v>
      </c>
      <c r="C17" s="6" t="s">
        <v>35</v>
      </c>
      <c r="D17" s="6" t="s">
        <v>53</v>
      </c>
      <c r="E17" t="str">
        <f>REPT("    ",B17)&amp;D17</f>
        <v>        ST-06</v>
      </c>
      <c r="F17" t="str">
        <f>IFERROR(INDEX(Items!$B$2:$B$500,MATCH(D17,Items!$A$2:$A$500,0)),"")</f>
        <v>Star base</v>
      </c>
      <c r="G17" s="6">
        <v>1</v>
      </c>
      <c r="H17" t="str">
        <f>IFERROR(INDEX(Items!$C$2:$C$500,MATCH(D17,Items!$A$2:$A$500,0)),"")</f>
        <v>ea</v>
      </c>
      <c r="I17" s="13">
        <v>0</v>
      </c>
      <c r="J17" t="str">
        <f>IFERROR(INDEX(Items!$D$2:$D$500,MATCH(D17,Items!$A$2:$A$500,0)),"")</f>
        <v>Buy</v>
      </c>
      <c r="K17" s="14">
        <f>IF(J17="Buy",INDEX(Items!$E$2:$E$500,MATCH(D17,Items!$A$2:$A$500,0)),SUMIFS(L18:L$201,C18:C$201,D17,A18:A$201,A17))</f>
        <v>9.5</v>
      </c>
      <c r="L17" s="14">
        <f>G17*(1+I17)*K17</f>
        <v>9.5</v>
      </c>
      <c r="M17" s="6" t="s">
        <v>72</v>
      </c>
      <c r="N17" s="15">
        <v>46266</v>
      </c>
    </row>
    <row r="18" spans="1:14" x14ac:dyDescent="0.25">
      <c r="A18" s="6" t="s">
        <v>31</v>
      </c>
      <c r="B18" s="6">
        <v>1</v>
      </c>
      <c r="C18" s="6" t="s">
        <v>31</v>
      </c>
      <c r="D18" s="6" t="s">
        <v>55</v>
      </c>
      <c r="E18" t="str">
        <f>REPT("    ",B18)&amp;D18</f>
        <v>    SC-07</v>
      </c>
      <c r="F18" t="str">
        <f>IFERROR(INDEX(Items!$B$2:$B$500,MATCH(D18,Items!$A$2:$A$500,0)),"")</f>
        <v>M6 screw</v>
      </c>
      <c r="G18" s="6">
        <v>8</v>
      </c>
      <c r="H18" t="str">
        <f>IFERROR(INDEX(Items!$C$2:$C$500,MATCH(D18,Items!$A$2:$A$500,0)),"")</f>
        <v>ea</v>
      </c>
      <c r="I18" s="13">
        <v>0.02</v>
      </c>
      <c r="J18" t="str">
        <f>IFERROR(INDEX(Items!$D$2:$D$500,MATCH(D18,Items!$A$2:$A$500,0)),"")</f>
        <v>Buy</v>
      </c>
      <c r="K18" s="14">
        <f>IF(J18="Buy",INDEX(Items!$E$2:$E$500,MATCH(D18,Items!$A$2:$A$500,0)),SUMIFS(L19:L$201,C19:C$201,D18,A19:A$201,A18))</f>
        <v>0.05</v>
      </c>
      <c r="L18" s="14">
        <f>G18*(1+I18)*K18</f>
        <v>0.408</v>
      </c>
      <c r="M18" s="6" t="s">
        <v>72</v>
      </c>
      <c r="N18" s="15">
        <v>46266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1" width="12" customWidth="1"/>
    <col min="2" max="2" width="18" customWidth="1"/>
    <col min="3" max="3" width="22" customWidth="1"/>
  </cols>
  <sheetData>
    <row r="1" spans="1:3" x14ac:dyDescent="0.25">
      <c r="A1" s="5" t="s">
        <v>73</v>
      </c>
      <c r="B1" s="5" t="s">
        <v>20</v>
      </c>
      <c r="C1" s="5" t="s">
        <v>74</v>
      </c>
    </row>
    <row r="2" spans="1:3" x14ac:dyDescent="0.25">
      <c r="A2" s="6" t="s">
        <v>26</v>
      </c>
      <c r="B2" t="str">
        <f>IFERROR(INDEX(Items!$B$2:$B$500,MATCH(A2,Items!$A$2:$A$500,0)),"")</f>
        <v>Office chair</v>
      </c>
      <c r="C2" s="14">
        <f>SUMIFS(BOM!$L$2:$L$201,BOM!$B$2:$B$201,0,BOM!$D$2:$D$201,A2)</f>
        <v>50.422</v>
      </c>
    </row>
    <row r="3" spans="1:3" x14ac:dyDescent="0.25">
      <c r="A3" s="6" t="s">
        <v>31</v>
      </c>
      <c r="B3" t="str">
        <f>IFERROR(INDEX(Items!$B$2:$B$500,MATCH(A3,Items!$A$2:$A$500,0)),"")</f>
        <v>Task chair</v>
      </c>
      <c r="C3" s="14">
        <f>SUMIFS(BOM!$L$2:$L$201,BOM!$B$2:$B$201,0,BOM!$D$2:$D$201,A3)</f>
        <v>47.908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FormatPr defaultRowHeight="15" outlineLevelRow="0" outlineLevelCol="0" x14ac:dyDescent="55"/>
  <cols>
    <col min="1" max="1" width="16" customWidth="1"/>
    <col min="2" max="3" width="12" customWidth="1"/>
    <col min="4" max="4" width="10" customWidth="1"/>
    <col min="5" max="5" width="14" customWidth="1"/>
  </cols>
  <sheetData>
    <row r="1" spans="1:2" x14ac:dyDescent="0.25">
      <c r="A1" s="9" t="s">
        <v>75</v>
      </c>
      <c r="B1" s="6" t="s">
        <v>35</v>
      </c>
    </row>
    <row r="2" spans="1:2" x14ac:dyDescent="0.25">
      <c r="A2" s="9" t="s">
        <v>76</v>
      </c>
      <c r="B2">
        <f>COUNTIF(BOM!$D$2:$D$201,$B$1)</f>
        <v>2</v>
      </c>
    </row>
    <row r="4" spans="1:5" x14ac:dyDescent="0.25">
      <c r="A4" s="5" t="s">
        <v>77</v>
      </c>
      <c r="B4" s="5" t="s">
        <v>61</v>
      </c>
      <c r="C4" s="5" t="s">
        <v>63</v>
      </c>
      <c r="D4" s="5" t="s">
        <v>65</v>
      </c>
      <c r="E4" s="5" t="s">
        <v>69</v>
      </c>
    </row>
    <row r="5" spans="1:5" x14ac:dyDescent="0.25">
      <c r="A5" t="str">
        <f>IF(BOM!$D2=$B$1,ROW(BOM!$D2),"")</f>
        <v/>
      </c>
      <c r="B5" t="str">
        <f>IF(BOM!$D2=$B$1,BOM!$A2,"")</f>
        <v/>
      </c>
      <c r="C5" t="str">
        <f>IF(BOM!$D2=$B$1,BOM!$C2,"")</f>
        <v/>
      </c>
      <c r="D5" t="str">
        <f>IF(BOM!$D2=$B$1,BOM!$G2,"")</f>
        <v/>
      </c>
      <c r="E5" s="14" t="str">
        <f>IF(BOM!$D2=$B$1,BOM!$L2,"")</f>
        <v/>
      </c>
    </row>
    <row r="6" spans="1:5" x14ac:dyDescent="0.25">
      <c r="A6" t="str">
        <f>IF(BOM!$D3=$B$1,ROW(BOM!$D3),"")</f>
        <v/>
      </c>
      <c r="B6" t="str">
        <f>IF(BOM!$D3=$B$1,BOM!$A3,"")</f>
        <v/>
      </c>
      <c r="C6" t="str">
        <f>IF(BOM!$D3=$B$1,BOM!$C3,"")</f>
        <v/>
      </c>
      <c r="D6" t="str">
        <f>IF(BOM!$D3=$B$1,BOM!$G3,"")</f>
        <v/>
      </c>
      <c r="E6" s="14" t="str">
        <f>IF(BOM!$D3=$B$1,BOM!$L3,"")</f>
        <v/>
      </c>
    </row>
    <row r="7" spans="1:5" x14ac:dyDescent="0.25">
      <c r="A7" t="str">
        <f>IF(BOM!$D4=$B$1,ROW(BOM!$D4),"")</f>
        <v/>
      </c>
      <c r="B7" t="str">
        <f>IF(BOM!$D4=$B$1,BOM!$A4,"")</f>
        <v/>
      </c>
      <c r="C7" t="str">
        <f>IF(BOM!$D4=$B$1,BOM!$C4,"")</f>
        <v/>
      </c>
      <c r="D7" t="str">
        <f>IF(BOM!$D4=$B$1,BOM!$G4,"")</f>
        <v/>
      </c>
      <c r="E7" s="14" t="str">
        <f>IF(BOM!$D4=$B$1,BOM!$L4,"")</f>
        <v/>
      </c>
    </row>
    <row r="8" spans="1:5" x14ac:dyDescent="0.25">
      <c r="A8" t="str">
        <f>IF(BOM!$D5=$B$1,ROW(BOM!$D5),"")</f>
        <v/>
      </c>
      <c r="B8" t="str">
        <f>IF(BOM!$D5=$B$1,BOM!$A5,"")</f>
        <v/>
      </c>
      <c r="C8" t="str">
        <f>IF(BOM!$D5=$B$1,BOM!$C5,"")</f>
        <v/>
      </c>
      <c r="D8" t="str">
        <f>IF(BOM!$D5=$B$1,BOM!$G5,"")</f>
        <v/>
      </c>
      <c r="E8" s="14" t="str">
        <f>IF(BOM!$D5=$B$1,BOM!$L5,"")</f>
        <v/>
      </c>
    </row>
    <row r="9" spans="1:5" x14ac:dyDescent="0.25">
      <c r="A9" t="str">
        <f>IF(BOM!$D6=$B$1,ROW(BOM!$D6),"")</f>
        <v/>
      </c>
      <c r="B9" t="str">
        <f>IF(BOM!$D6=$B$1,BOM!$A6,"")</f>
        <v/>
      </c>
      <c r="C9" t="str">
        <f>IF(BOM!$D6=$B$1,BOM!$C6,"")</f>
        <v/>
      </c>
      <c r="D9" t="str">
        <f>IF(BOM!$D6=$B$1,BOM!$G6,"")</f>
        <v/>
      </c>
      <c r="E9" s="14" t="str">
        <f>IF(BOM!$D6=$B$1,BOM!$L6,"")</f>
        <v/>
      </c>
    </row>
    <row r="10" spans="1:5" x14ac:dyDescent="0.25">
      <c r="A10">
        <f>IF(BOM!$D7=$B$1,ROW(BOM!$D7),"")</f>
        <v>7</v>
      </c>
      <c r="B10" t="str">
        <f>IF(BOM!$D7=$B$1,BOM!$A7,"")</f>
        <v>CH-100</v>
      </c>
      <c r="C10" t="str">
        <f>IF(BOM!$D7=$B$1,BOM!$C7,"")</f>
        <v>CH-100</v>
      </c>
      <c r="D10">
        <f>IF(BOM!$D7=$B$1,BOM!$G7,"")</f>
        <v>1</v>
      </c>
      <c r="E10" s="14">
        <f>IF(BOM!$D7=$B$1,BOM!$L7,"")</f>
        <v>29.5</v>
      </c>
    </row>
    <row r="11" spans="1:5" x14ac:dyDescent="0.25">
      <c r="A11" t="str">
        <f>IF(BOM!$D8=$B$1,ROW(BOM!$D8),"")</f>
        <v/>
      </c>
      <c r="B11" t="str">
        <f>IF(BOM!$D8=$B$1,BOM!$A8,"")</f>
        <v/>
      </c>
      <c r="C11" t="str">
        <f>IF(BOM!$D8=$B$1,BOM!$C8,"")</f>
        <v/>
      </c>
      <c r="D11" t="str">
        <f>IF(BOM!$D8=$B$1,BOM!$G8,"")</f>
        <v/>
      </c>
      <c r="E11" s="14" t="str">
        <f>IF(BOM!$D8=$B$1,BOM!$L8,"")</f>
        <v/>
      </c>
    </row>
    <row r="12" spans="1:5" x14ac:dyDescent="0.25">
      <c r="A12" t="str">
        <f>IF(BOM!$D9=$B$1,ROW(BOM!$D9),"")</f>
        <v/>
      </c>
      <c r="B12" t="str">
        <f>IF(BOM!$D9=$B$1,BOM!$A9,"")</f>
        <v/>
      </c>
      <c r="C12" t="str">
        <f>IF(BOM!$D9=$B$1,BOM!$C9,"")</f>
        <v/>
      </c>
      <c r="D12" t="str">
        <f>IF(BOM!$D9=$B$1,BOM!$G9,"")</f>
        <v/>
      </c>
      <c r="E12" s="14" t="str">
        <f>IF(BOM!$D9=$B$1,BOM!$L9,"")</f>
        <v/>
      </c>
    </row>
    <row r="13" spans="1:5" x14ac:dyDescent="0.25">
      <c r="A13" t="str">
        <f>IF(BOM!$D10=$B$1,ROW(BOM!$D10),"")</f>
        <v/>
      </c>
      <c r="B13" t="str">
        <f>IF(BOM!$D10=$B$1,BOM!$A10,"")</f>
        <v/>
      </c>
      <c r="C13" t="str">
        <f>IF(BOM!$D10=$B$1,BOM!$C10,"")</f>
        <v/>
      </c>
      <c r="D13" t="str">
        <f>IF(BOM!$D10=$B$1,BOM!$G10,"")</f>
        <v/>
      </c>
      <c r="E13" s="14" t="str">
        <f>IF(BOM!$D10=$B$1,BOM!$L10,"")</f>
        <v/>
      </c>
    </row>
    <row r="14" spans="1:5" x14ac:dyDescent="0.25">
      <c r="A14" t="str">
        <f>IF(BOM!$D11=$B$1,ROW(BOM!$D11),"")</f>
        <v/>
      </c>
      <c r="B14" t="str">
        <f>IF(BOM!$D11=$B$1,BOM!$A11,"")</f>
        <v/>
      </c>
      <c r="C14" t="str">
        <f>IF(BOM!$D11=$B$1,BOM!$C11,"")</f>
        <v/>
      </c>
      <c r="D14" t="str">
        <f>IF(BOM!$D11=$B$1,BOM!$G11,"")</f>
        <v/>
      </c>
      <c r="E14" s="14" t="str">
        <f>IF(BOM!$D11=$B$1,BOM!$L11,"")</f>
        <v/>
      </c>
    </row>
    <row r="15" spans="1:5" x14ac:dyDescent="0.25">
      <c r="A15" t="str">
        <f>IF(BOM!$D12=$B$1,ROW(BOM!$D12),"")</f>
        <v/>
      </c>
      <c r="B15" t="str">
        <f>IF(BOM!$D12=$B$1,BOM!$A12,"")</f>
        <v/>
      </c>
      <c r="C15" t="str">
        <f>IF(BOM!$D12=$B$1,BOM!$C12,"")</f>
        <v/>
      </c>
      <c r="D15" t="str">
        <f>IF(BOM!$D12=$B$1,BOM!$G12,"")</f>
        <v/>
      </c>
      <c r="E15" s="14" t="str">
        <f>IF(BOM!$D12=$B$1,BOM!$L12,"")</f>
        <v/>
      </c>
    </row>
    <row r="16" spans="1:5" x14ac:dyDescent="0.25">
      <c r="A16" t="str">
        <f>IF(BOM!$D13=$B$1,ROW(BOM!$D13),"")</f>
        <v/>
      </c>
      <c r="B16" t="str">
        <f>IF(BOM!$D13=$B$1,BOM!$A13,"")</f>
        <v/>
      </c>
      <c r="C16" t="str">
        <f>IF(BOM!$D13=$B$1,BOM!$C13,"")</f>
        <v/>
      </c>
      <c r="D16" t="str">
        <f>IF(BOM!$D13=$B$1,BOM!$G13,"")</f>
        <v/>
      </c>
      <c r="E16" s="14" t="str">
        <f>IF(BOM!$D13=$B$1,BOM!$L13,"")</f>
        <v/>
      </c>
    </row>
    <row r="17" spans="1:5" x14ac:dyDescent="0.25">
      <c r="A17">
        <f>IF(BOM!$D14=$B$1,ROW(BOM!$D14),"")</f>
        <v>14</v>
      </c>
      <c r="B17" t="str">
        <f>IF(BOM!$D14=$B$1,BOM!$A14,"")</f>
        <v>CH-200</v>
      </c>
      <c r="C17" t="str">
        <f>IF(BOM!$D14=$B$1,BOM!$C14,"")</f>
        <v>CH-200</v>
      </c>
      <c r="D17">
        <f>IF(BOM!$D14=$B$1,BOM!$G14,"")</f>
        <v>1</v>
      </c>
      <c r="E17" s="14">
        <f>IF(BOM!$D14=$B$1,BOM!$L14,"")</f>
        <v>29.5</v>
      </c>
    </row>
    <row r="18" spans="1:5" x14ac:dyDescent="0.25">
      <c r="A18" t="str">
        <f>IF(BOM!$D15=$B$1,ROW(BOM!$D15),"")</f>
        <v/>
      </c>
      <c r="B18" t="str">
        <f>IF(BOM!$D15=$B$1,BOM!$A15,"")</f>
        <v/>
      </c>
      <c r="C18" t="str">
        <f>IF(BOM!$D15=$B$1,BOM!$C15,"")</f>
        <v/>
      </c>
      <c r="D18" t="str">
        <f>IF(BOM!$D15=$B$1,BOM!$G15,"")</f>
        <v/>
      </c>
      <c r="E18" s="14" t="str">
        <f>IF(BOM!$D15=$B$1,BOM!$L15,"")</f>
        <v/>
      </c>
    </row>
    <row r="19" spans="1:5" x14ac:dyDescent="0.25">
      <c r="A19" t="str">
        <f>IF(BOM!$D16=$B$1,ROW(BOM!$D16),"")</f>
        <v/>
      </c>
      <c r="B19" t="str">
        <f>IF(BOM!$D16=$B$1,BOM!$A16,"")</f>
        <v/>
      </c>
      <c r="C19" t="str">
        <f>IF(BOM!$D16=$B$1,BOM!$C16,"")</f>
        <v/>
      </c>
      <c r="D19" t="str">
        <f>IF(BOM!$D16=$B$1,BOM!$G16,"")</f>
        <v/>
      </c>
      <c r="E19" s="14" t="str">
        <f>IF(BOM!$D16=$B$1,BOM!$L16,"")</f>
        <v/>
      </c>
    </row>
    <row r="20" spans="1:5" x14ac:dyDescent="0.25">
      <c r="A20" t="str">
        <f>IF(BOM!$D17=$B$1,ROW(BOM!$D17),"")</f>
        <v/>
      </c>
      <c r="B20" t="str">
        <f>IF(BOM!$D17=$B$1,BOM!$A17,"")</f>
        <v/>
      </c>
      <c r="C20" t="str">
        <f>IF(BOM!$D17=$B$1,BOM!$C17,"")</f>
        <v/>
      </c>
      <c r="D20" t="str">
        <f>IF(BOM!$D17=$B$1,BOM!$G17,"")</f>
        <v/>
      </c>
      <c r="E20" s="14" t="str">
        <f>IF(BOM!$D17=$B$1,BOM!$L17,"")</f>
        <v/>
      </c>
    </row>
    <row r="21" spans="1:5" x14ac:dyDescent="0.25">
      <c r="A21" t="str">
        <f>IF(BOM!$D18=$B$1,ROW(BOM!$D18),"")</f>
        <v/>
      </c>
      <c r="B21" t="str">
        <f>IF(BOM!$D18=$B$1,BOM!$A18,"")</f>
        <v/>
      </c>
      <c r="C21" t="str">
        <f>IF(BOM!$D18=$B$1,BOM!$C18,"")</f>
        <v/>
      </c>
      <c r="D21" t="str">
        <f>IF(BOM!$D18=$B$1,BOM!$G18,"")</f>
        <v/>
      </c>
      <c r="E21" s="14" t="str">
        <f>IF(BOM!$D18=$B$1,BOM!$L18,"")</f>
        <v/>
      </c>
    </row>
    <row r="22" spans="1:5" x14ac:dyDescent="0.25">
      <c r="A22" t="str">
        <f>IF(BOM!$D19=$B$1,ROW(BOM!$D19),"")</f>
        <v/>
      </c>
      <c r="B22" t="str">
        <f>IF(BOM!$D19=$B$1,BOM!$A19,"")</f>
        <v/>
      </c>
      <c r="C22" t="str">
        <f>IF(BOM!$D19=$B$1,BOM!$C19,"")</f>
        <v/>
      </c>
      <c r="D22" t="str">
        <f>IF(BOM!$D19=$B$1,BOM!$G19,"")</f>
        <v/>
      </c>
      <c r="E22" s="14" t="str">
        <f>IF(BOM!$D19=$B$1,BOM!$L19,"")</f>
        <v/>
      </c>
    </row>
    <row r="23" spans="1:5" x14ac:dyDescent="0.25">
      <c r="A23" t="str">
        <f>IF(BOM!$D20=$B$1,ROW(BOM!$D20),"")</f>
        <v/>
      </c>
      <c r="B23" t="str">
        <f>IF(BOM!$D20=$B$1,BOM!$A20,"")</f>
        <v/>
      </c>
      <c r="C23" t="str">
        <f>IF(BOM!$D20=$B$1,BOM!$C20,"")</f>
        <v/>
      </c>
      <c r="D23" t="str">
        <f>IF(BOM!$D20=$B$1,BOM!$G20,"")</f>
        <v/>
      </c>
      <c r="E23" s="14" t="str">
        <f>IF(BOM!$D20=$B$1,BOM!$L20,"")</f>
        <v/>
      </c>
    </row>
    <row r="24" spans="1:5" x14ac:dyDescent="0.25">
      <c r="A24" t="str">
        <f>IF(BOM!$D21=$B$1,ROW(BOM!$D21),"")</f>
        <v/>
      </c>
      <c r="B24" t="str">
        <f>IF(BOM!$D21=$B$1,BOM!$A21,"")</f>
        <v/>
      </c>
      <c r="C24" t="str">
        <f>IF(BOM!$D21=$B$1,BOM!$C21,"")</f>
        <v/>
      </c>
      <c r="D24" t="str">
        <f>IF(BOM!$D21=$B$1,BOM!$G21,"")</f>
        <v/>
      </c>
      <c r="E24" s="14" t="str">
        <f>IF(BOM!$D21=$B$1,BOM!$L21,"")</f>
        <v/>
      </c>
    </row>
    <row r="25" spans="1:5" x14ac:dyDescent="0.25">
      <c r="A25" t="str">
        <f>IF(BOM!$D22=$B$1,ROW(BOM!$D22),"")</f>
        <v/>
      </c>
      <c r="B25" t="str">
        <f>IF(BOM!$D22=$B$1,BOM!$A22,"")</f>
        <v/>
      </c>
      <c r="C25" t="str">
        <f>IF(BOM!$D22=$B$1,BOM!$C22,"")</f>
        <v/>
      </c>
      <c r="D25" t="str">
        <f>IF(BOM!$D22=$B$1,BOM!$G22,"")</f>
        <v/>
      </c>
      <c r="E25" s="14" t="str">
        <f>IF(BOM!$D22=$B$1,BOM!$L22,"")</f>
        <v/>
      </c>
    </row>
    <row r="26" spans="1:5" x14ac:dyDescent="0.25">
      <c r="A26" t="str">
        <f>IF(BOM!$D23=$B$1,ROW(BOM!$D23),"")</f>
        <v/>
      </c>
      <c r="B26" t="str">
        <f>IF(BOM!$D23=$B$1,BOM!$A23,"")</f>
        <v/>
      </c>
      <c r="C26" t="str">
        <f>IF(BOM!$D23=$B$1,BOM!$C23,"")</f>
        <v/>
      </c>
      <c r="D26" t="str">
        <f>IF(BOM!$D23=$B$1,BOM!$G23,"")</f>
        <v/>
      </c>
      <c r="E26" s="14" t="str">
        <f>IF(BOM!$D23=$B$1,BOM!$L23,"")</f>
        <v/>
      </c>
    </row>
    <row r="27" spans="1:5" x14ac:dyDescent="0.25">
      <c r="A27" t="str">
        <f>IF(BOM!$D24=$B$1,ROW(BOM!$D24),"")</f>
        <v/>
      </c>
      <c r="B27" t="str">
        <f>IF(BOM!$D24=$B$1,BOM!$A24,"")</f>
        <v/>
      </c>
      <c r="C27" t="str">
        <f>IF(BOM!$D24=$B$1,BOM!$C24,"")</f>
        <v/>
      </c>
      <c r="D27" t="str">
        <f>IF(BOM!$D24=$B$1,BOM!$G24,"")</f>
        <v/>
      </c>
      <c r="E27" s="14" t="str">
        <f>IF(BOM!$D24=$B$1,BOM!$L24,"")</f>
        <v/>
      </c>
    </row>
    <row r="28" spans="1:5" x14ac:dyDescent="0.25">
      <c r="A28" t="str">
        <f>IF(BOM!$D25=$B$1,ROW(BOM!$D25),"")</f>
        <v/>
      </c>
      <c r="B28" t="str">
        <f>IF(BOM!$D25=$B$1,BOM!$A25,"")</f>
        <v/>
      </c>
      <c r="C28" t="str">
        <f>IF(BOM!$D25=$B$1,BOM!$C25,"")</f>
        <v/>
      </c>
      <c r="D28" t="str">
        <f>IF(BOM!$D25=$B$1,BOM!$G25,"")</f>
        <v/>
      </c>
      <c r="E28" s="14" t="str">
        <f>IF(BOM!$D25=$B$1,BOM!$L25,"")</f>
        <v/>
      </c>
    </row>
    <row r="29" spans="1:5" x14ac:dyDescent="0.25">
      <c r="A29" t="str">
        <f>IF(BOM!$D26=$B$1,ROW(BOM!$D26),"")</f>
        <v/>
      </c>
      <c r="B29" t="str">
        <f>IF(BOM!$D26=$B$1,BOM!$A26,"")</f>
        <v/>
      </c>
      <c r="C29" t="str">
        <f>IF(BOM!$D26=$B$1,BOM!$C26,"")</f>
        <v/>
      </c>
      <c r="D29" t="str">
        <f>IF(BOM!$D26=$B$1,BOM!$G26,"")</f>
        <v/>
      </c>
      <c r="E29" s="14" t="str">
        <f>IF(BOM!$D26=$B$1,BOM!$L26,"")</f>
        <v/>
      </c>
    </row>
    <row r="30" spans="1:5" x14ac:dyDescent="0.25">
      <c r="A30" t="str">
        <f>IF(BOM!$D27=$B$1,ROW(BOM!$D27),"")</f>
        <v/>
      </c>
      <c r="B30" t="str">
        <f>IF(BOM!$D27=$B$1,BOM!$A27,"")</f>
        <v/>
      </c>
      <c r="C30" t="str">
        <f>IF(BOM!$D27=$B$1,BOM!$C27,"")</f>
        <v/>
      </c>
      <c r="D30" t="str">
        <f>IF(BOM!$D27=$B$1,BOM!$G27,"")</f>
        <v/>
      </c>
      <c r="E30" s="14" t="str">
        <f>IF(BOM!$D27=$B$1,BOM!$L27,"")</f>
        <v/>
      </c>
    </row>
    <row r="31" spans="1:5" x14ac:dyDescent="0.25">
      <c r="A31" t="str">
        <f>IF(BOM!$D28=$B$1,ROW(BOM!$D28),"")</f>
        <v/>
      </c>
      <c r="B31" t="str">
        <f>IF(BOM!$D28=$B$1,BOM!$A28,"")</f>
        <v/>
      </c>
      <c r="C31" t="str">
        <f>IF(BOM!$D28=$B$1,BOM!$C28,"")</f>
        <v/>
      </c>
      <c r="D31" t="str">
        <f>IF(BOM!$D28=$B$1,BOM!$G28,"")</f>
        <v/>
      </c>
      <c r="E31" s="14" t="str">
        <f>IF(BOM!$D28=$B$1,BOM!$L28,"")</f>
        <v/>
      </c>
    </row>
    <row r="32" spans="1:5" x14ac:dyDescent="0.25">
      <c r="A32" t="str">
        <f>IF(BOM!$D29=$B$1,ROW(BOM!$D29),"")</f>
        <v/>
      </c>
      <c r="B32" t="str">
        <f>IF(BOM!$D29=$B$1,BOM!$A29,"")</f>
        <v/>
      </c>
      <c r="C32" t="str">
        <f>IF(BOM!$D29=$B$1,BOM!$C29,"")</f>
        <v/>
      </c>
      <c r="D32" t="str">
        <f>IF(BOM!$D29=$B$1,BOM!$G29,"")</f>
        <v/>
      </c>
      <c r="E32" s="14" t="str">
        <f>IF(BOM!$D29=$B$1,BOM!$L29,"")</f>
        <v/>
      </c>
    </row>
    <row r="33" spans="1:5" x14ac:dyDescent="0.25">
      <c r="A33" t="str">
        <f>IF(BOM!$D30=$B$1,ROW(BOM!$D30),"")</f>
        <v/>
      </c>
      <c r="B33" t="str">
        <f>IF(BOM!$D30=$B$1,BOM!$A30,"")</f>
        <v/>
      </c>
      <c r="C33" t="str">
        <f>IF(BOM!$D30=$B$1,BOM!$C30,"")</f>
        <v/>
      </c>
      <c r="D33" t="str">
        <f>IF(BOM!$D30=$B$1,BOM!$G30,"")</f>
        <v/>
      </c>
      <c r="E33" s="14" t="str">
        <f>IF(BOM!$D30=$B$1,BOM!$L30,"")</f>
        <v/>
      </c>
    </row>
    <row r="34" spans="1:5" x14ac:dyDescent="0.25">
      <c r="A34" t="str">
        <f>IF(BOM!$D31=$B$1,ROW(BOM!$D31),"")</f>
        <v/>
      </c>
      <c r="B34" t="str">
        <f>IF(BOM!$D31=$B$1,BOM!$A31,"")</f>
        <v/>
      </c>
      <c r="C34" t="str">
        <f>IF(BOM!$D31=$B$1,BOM!$C31,"")</f>
        <v/>
      </c>
      <c r="D34" t="str">
        <f>IF(BOM!$D31=$B$1,BOM!$G31,"")</f>
        <v/>
      </c>
      <c r="E34" s="14" t="str">
        <f>IF(BOM!$D31=$B$1,BOM!$L31,"")</f>
        <v/>
      </c>
    </row>
    <row r="35" spans="1:5" x14ac:dyDescent="0.25">
      <c r="A35" t="str">
        <f>IF(BOM!$D32=$B$1,ROW(BOM!$D32),"")</f>
        <v/>
      </c>
      <c r="B35" t="str">
        <f>IF(BOM!$D32=$B$1,BOM!$A32,"")</f>
        <v/>
      </c>
      <c r="C35" t="str">
        <f>IF(BOM!$D32=$B$1,BOM!$C32,"")</f>
        <v/>
      </c>
      <c r="D35" t="str">
        <f>IF(BOM!$D32=$B$1,BOM!$G32,"")</f>
        <v/>
      </c>
      <c r="E35" s="14" t="str">
        <f>IF(BOM!$D32=$B$1,BOM!$L32,"")</f>
        <v/>
      </c>
    </row>
    <row r="36" spans="1:5" x14ac:dyDescent="0.25">
      <c r="A36" t="str">
        <f>IF(BOM!$D33=$B$1,ROW(BOM!$D33),"")</f>
        <v/>
      </c>
      <c r="B36" t="str">
        <f>IF(BOM!$D33=$B$1,BOM!$A33,"")</f>
        <v/>
      </c>
      <c r="C36" t="str">
        <f>IF(BOM!$D33=$B$1,BOM!$C33,"")</f>
        <v/>
      </c>
      <c r="D36" t="str">
        <f>IF(BOM!$D33=$B$1,BOM!$G33,"")</f>
        <v/>
      </c>
      <c r="E36" s="14" t="str">
        <f>IF(BOM!$D33=$B$1,BOM!$L33,"")</f>
        <v/>
      </c>
    </row>
    <row r="37" spans="1:5" x14ac:dyDescent="0.25">
      <c r="A37" t="str">
        <f>IF(BOM!$D34=$B$1,ROW(BOM!$D34),"")</f>
        <v/>
      </c>
      <c r="B37" t="str">
        <f>IF(BOM!$D34=$B$1,BOM!$A34,"")</f>
        <v/>
      </c>
      <c r="C37" t="str">
        <f>IF(BOM!$D34=$B$1,BOM!$C34,"")</f>
        <v/>
      </c>
      <c r="D37" t="str">
        <f>IF(BOM!$D34=$B$1,BOM!$G34,"")</f>
        <v/>
      </c>
      <c r="E37" s="14" t="str">
        <f>IF(BOM!$D34=$B$1,BOM!$L34,"")</f>
        <v/>
      </c>
    </row>
    <row r="38" spans="1:5" x14ac:dyDescent="0.25">
      <c r="A38" t="str">
        <f>IF(BOM!$D35=$B$1,ROW(BOM!$D35),"")</f>
        <v/>
      </c>
      <c r="B38" t="str">
        <f>IF(BOM!$D35=$B$1,BOM!$A35,"")</f>
        <v/>
      </c>
      <c r="C38" t="str">
        <f>IF(BOM!$D35=$B$1,BOM!$C35,"")</f>
        <v/>
      </c>
      <c r="D38" t="str">
        <f>IF(BOM!$D35=$B$1,BOM!$G35,"")</f>
        <v/>
      </c>
      <c r="E38" s="14" t="str">
        <f>IF(BOM!$D35=$B$1,BOM!$L35,"")</f>
        <v/>
      </c>
    </row>
    <row r="39" spans="1:5" x14ac:dyDescent="0.25">
      <c r="A39" t="str">
        <f>IF(BOM!$D36=$B$1,ROW(BOM!$D36),"")</f>
        <v/>
      </c>
      <c r="B39" t="str">
        <f>IF(BOM!$D36=$B$1,BOM!$A36,"")</f>
        <v/>
      </c>
      <c r="C39" t="str">
        <f>IF(BOM!$D36=$B$1,BOM!$C36,"")</f>
        <v/>
      </c>
      <c r="D39" t="str">
        <f>IF(BOM!$D36=$B$1,BOM!$G36,"")</f>
        <v/>
      </c>
      <c r="E39" s="14" t="str">
        <f>IF(BOM!$D36=$B$1,BOM!$L36,"")</f>
        <v/>
      </c>
    </row>
    <row r="40" spans="1:5" x14ac:dyDescent="0.25">
      <c r="A40" t="str">
        <f>IF(BOM!$D37=$B$1,ROW(BOM!$D37),"")</f>
        <v/>
      </c>
      <c r="B40" t="str">
        <f>IF(BOM!$D37=$B$1,BOM!$A37,"")</f>
        <v/>
      </c>
      <c r="C40" t="str">
        <f>IF(BOM!$D37=$B$1,BOM!$C37,"")</f>
        <v/>
      </c>
      <c r="D40" t="str">
        <f>IF(BOM!$D37=$B$1,BOM!$G37,"")</f>
        <v/>
      </c>
      <c r="E40" s="14" t="str">
        <f>IF(BOM!$D37=$B$1,BOM!$L37,"")</f>
        <v/>
      </c>
    </row>
    <row r="41" spans="1:5" x14ac:dyDescent="0.25">
      <c r="A41" t="str">
        <f>IF(BOM!$D38=$B$1,ROW(BOM!$D38),"")</f>
        <v/>
      </c>
      <c r="B41" t="str">
        <f>IF(BOM!$D38=$B$1,BOM!$A38,"")</f>
        <v/>
      </c>
      <c r="C41" t="str">
        <f>IF(BOM!$D38=$B$1,BOM!$C38,"")</f>
        <v/>
      </c>
      <c r="D41" t="str">
        <f>IF(BOM!$D38=$B$1,BOM!$G38,"")</f>
        <v/>
      </c>
      <c r="E41" s="14" t="str">
        <f>IF(BOM!$D38=$B$1,BOM!$L38,"")</f>
        <v/>
      </c>
    </row>
    <row r="42" spans="1:5" x14ac:dyDescent="0.25">
      <c r="A42" t="str">
        <f>IF(BOM!$D39=$B$1,ROW(BOM!$D39),"")</f>
        <v/>
      </c>
      <c r="B42" t="str">
        <f>IF(BOM!$D39=$B$1,BOM!$A39,"")</f>
        <v/>
      </c>
      <c r="C42" t="str">
        <f>IF(BOM!$D39=$B$1,BOM!$C39,"")</f>
        <v/>
      </c>
      <c r="D42" t="str">
        <f>IF(BOM!$D39=$B$1,BOM!$G39,"")</f>
        <v/>
      </c>
      <c r="E42" s="14" t="str">
        <f>IF(BOM!$D39=$B$1,BOM!$L39,"")</f>
        <v/>
      </c>
    </row>
    <row r="43" spans="1:5" x14ac:dyDescent="0.25">
      <c r="A43" t="str">
        <f>IF(BOM!$D40=$B$1,ROW(BOM!$D40),"")</f>
        <v/>
      </c>
      <c r="B43" t="str">
        <f>IF(BOM!$D40=$B$1,BOM!$A40,"")</f>
        <v/>
      </c>
      <c r="C43" t="str">
        <f>IF(BOM!$D40=$B$1,BOM!$C40,"")</f>
        <v/>
      </c>
      <c r="D43" t="str">
        <f>IF(BOM!$D40=$B$1,BOM!$G40,"")</f>
        <v/>
      </c>
      <c r="E43" s="14" t="str">
        <f>IF(BOM!$D40=$B$1,BOM!$L40,"")</f>
        <v/>
      </c>
    </row>
    <row r="44" spans="1:5" x14ac:dyDescent="0.25">
      <c r="A44" t="str">
        <f>IF(BOM!$D41=$B$1,ROW(BOM!$D41),"")</f>
        <v/>
      </c>
      <c r="B44" t="str">
        <f>IF(BOM!$D41=$B$1,BOM!$A41,"")</f>
        <v/>
      </c>
      <c r="C44" t="str">
        <f>IF(BOM!$D41=$B$1,BOM!$C41,"")</f>
        <v/>
      </c>
      <c r="D44" t="str">
        <f>IF(BOM!$D41=$B$1,BOM!$G41,"")</f>
        <v/>
      </c>
      <c r="E44" s="14" t="str">
        <f>IF(BOM!$D41=$B$1,BOM!$L41,"")</f>
        <v/>
      </c>
    </row>
    <row r="45" spans="1:5" x14ac:dyDescent="0.25">
      <c r="A45" t="str">
        <f>IF(BOM!$D42=$B$1,ROW(BOM!$D42),"")</f>
        <v/>
      </c>
      <c r="B45" t="str">
        <f>IF(BOM!$D42=$B$1,BOM!$A42,"")</f>
        <v/>
      </c>
      <c r="C45" t="str">
        <f>IF(BOM!$D42=$B$1,BOM!$C42,"")</f>
        <v/>
      </c>
      <c r="D45" t="str">
        <f>IF(BOM!$D42=$B$1,BOM!$G42,"")</f>
        <v/>
      </c>
      <c r="E45" s="14" t="str">
        <f>IF(BOM!$D42=$B$1,BOM!$L42,"")</f>
        <v/>
      </c>
    </row>
    <row r="46" spans="1:5" x14ac:dyDescent="0.25">
      <c r="A46" t="str">
        <f>IF(BOM!$D43=$B$1,ROW(BOM!$D43),"")</f>
        <v/>
      </c>
      <c r="B46" t="str">
        <f>IF(BOM!$D43=$B$1,BOM!$A43,"")</f>
        <v/>
      </c>
      <c r="C46" t="str">
        <f>IF(BOM!$D43=$B$1,BOM!$C43,"")</f>
        <v/>
      </c>
      <c r="D46" t="str">
        <f>IF(BOM!$D43=$B$1,BOM!$G43,"")</f>
        <v/>
      </c>
      <c r="E46" s="14" t="str">
        <f>IF(BOM!$D43=$B$1,BOM!$L43,"")</f>
        <v/>
      </c>
    </row>
    <row r="47" spans="1:5" x14ac:dyDescent="0.25">
      <c r="A47" t="str">
        <f>IF(BOM!$D44=$B$1,ROW(BOM!$D44),"")</f>
        <v/>
      </c>
      <c r="B47" t="str">
        <f>IF(BOM!$D44=$B$1,BOM!$A44,"")</f>
        <v/>
      </c>
      <c r="C47" t="str">
        <f>IF(BOM!$D44=$B$1,BOM!$C44,"")</f>
        <v/>
      </c>
      <c r="D47" t="str">
        <f>IF(BOM!$D44=$B$1,BOM!$G44,"")</f>
        <v/>
      </c>
      <c r="E47" s="14" t="str">
        <f>IF(BOM!$D44=$B$1,BOM!$L44,"")</f>
        <v/>
      </c>
    </row>
    <row r="48" spans="1:5" x14ac:dyDescent="0.25">
      <c r="A48" t="str">
        <f>IF(BOM!$D45=$B$1,ROW(BOM!$D45),"")</f>
        <v/>
      </c>
      <c r="B48" t="str">
        <f>IF(BOM!$D45=$B$1,BOM!$A45,"")</f>
        <v/>
      </c>
      <c r="C48" t="str">
        <f>IF(BOM!$D45=$B$1,BOM!$C45,"")</f>
        <v/>
      </c>
      <c r="D48" t="str">
        <f>IF(BOM!$D45=$B$1,BOM!$G45,"")</f>
        <v/>
      </c>
      <c r="E48" s="14" t="str">
        <f>IF(BOM!$D45=$B$1,BOM!$L45,"")</f>
        <v/>
      </c>
    </row>
    <row r="49" spans="1:5" x14ac:dyDescent="0.25">
      <c r="A49" t="str">
        <f>IF(BOM!$D46=$B$1,ROW(BOM!$D46),"")</f>
        <v/>
      </c>
      <c r="B49" t="str">
        <f>IF(BOM!$D46=$B$1,BOM!$A46,"")</f>
        <v/>
      </c>
      <c r="C49" t="str">
        <f>IF(BOM!$D46=$B$1,BOM!$C46,"")</f>
        <v/>
      </c>
      <c r="D49" t="str">
        <f>IF(BOM!$D46=$B$1,BOM!$G46,"")</f>
        <v/>
      </c>
      <c r="E49" s="14" t="str">
        <f>IF(BOM!$D46=$B$1,BOM!$L46,"")</f>
        <v/>
      </c>
    </row>
    <row r="50" spans="1:5" x14ac:dyDescent="0.25">
      <c r="A50" t="str">
        <f>IF(BOM!$D47=$B$1,ROW(BOM!$D47),"")</f>
        <v/>
      </c>
      <c r="B50" t="str">
        <f>IF(BOM!$D47=$B$1,BOM!$A47,"")</f>
        <v/>
      </c>
      <c r="C50" t="str">
        <f>IF(BOM!$D47=$B$1,BOM!$C47,"")</f>
        <v/>
      </c>
      <c r="D50" t="str">
        <f>IF(BOM!$D47=$B$1,BOM!$G47,"")</f>
        <v/>
      </c>
      <c r="E50" s="14" t="str">
        <f>IF(BOM!$D47=$B$1,BOM!$L47,"")</f>
        <v/>
      </c>
    </row>
    <row r="51" spans="1:5" x14ac:dyDescent="0.25">
      <c r="A51" t="str">
        <f>IF(BOM!$D48=$B$1,ROW(BOM!$D48),"")</f>
        <v/>
      </c>
      <c r="B51" t="str">
        <f>IF(BOM!$D48=$B$1,BOM!$A48,"")</f>
        <v/>
      </c>
      <c r="C51" t="str">
        <f>IF(BOM!$D48=$B$1,BOM!$C48,"")</f>
        <v/>
      </c>
      <c r="D51" t="str">
        <f>IF(BOM!$D48=$B$1,BOM!$G48,"")</f>
        <v/>
      </c>
      <c r="E51" s="14" t="str">
        <f>IF(BOM!$D48=$B$1,BOM!$L48,"")</f>
        <v/>
      </c>
    </row>
    <row r="52" spans="1:5" x14ac:dyDescent="0.25">
      <c r="A52" t="str">
        <f>IF(BOM!$D49=$B$1,ROW(BOM!$D49),"")</f>
        <v/>
      </c>
      <c r="B52" t="str">
        <f>IF(BOM!$D49=$B$1,BOM!$A49,"")</f>
        <v/>
      </c>
      <c r="C52" t="str">
        <f>IF(BOM!$D49=$B$1,BOM!$C49,"")</f>
        <v/>
      </c>
      <c r="D52" t="str">
        <f>IF(BOM!$D49=$B$1,BOM!$G49,"")</f>
        <v/>
      </c>
      <c r="E52" s="14" t="str">
        <f>IF(BOM!$D49=$B$1,BOM!$L49,"")</f>
        <v/>
      </c>
    </row>
    <row r="53" spans="1:5" x14ac:dyDescent="0.25">
      <c r="A53" t="str">
        <f>IF(BOM!$D50=$B$1,ROW(BOM!$D50),"")</f>
        <v/>
      </c>
      <c r="B53" t="str">
        <f>IF(BOM!$D50=$B$1,BOM!$A50,"")</f>
        <v/>
      </c>
      <c r="C53" t="str">
        <f>IF(BOM!$D50=$B$1,BOM!$C50,"")</f>
        <v/>
      </c>
      <c r="D53" t="str">
        <f>IF(BOM!$D50=$B$1,BOM!$G50,"")</f>
        <v/>
      </c>
      <c r="E53" s="14" t="str">
        <f>IF(BOM!$D50=$B$1,BOM!$L50,"")</f>
        <v/>
      </c>
    </row>
    <row r="54" spans="1:5" x14ac:dyDescent="0.25">
      <c r="A54" t="str">
        <f>IF(BOM!$D51=$B$1,ROW(BOM!$D51),"")</f>
        <v/>
      </c>
      <c r="B54" t="str">
        <f>IF(BOM!$D51=$B$1,BOM!$A51,"")</f>
        <v/>
      </c>
      <c r="C54" t="str">
        <f>IF(BOM!$D51=$B$1,BOM!$C51,"")</f>
        <v/>
      </c>
      <c r="D54" t="str">
        <f>IF(BOM!$D51=$B$1,BOM!$G51,"")</f>
        <v/>
      </c>
      <c r="E54" s="14" t="str">
        <f>IF(BOM!$D51=$B$1,BOM!$L51,"")</f>
        <v/>
      </c>
    </row>
    <row r="55" spans="1:5" x14ac:dyDescent="0.25">
      <c r="A55" t="str">
        <f>IF(BOM!$D52=$B$1,ROW(BOM!$D52),"")</f>
        <v/>
      </c>
      <c r="B55" t="str">
        <f>IF(BOM!$D52=$B$1,BOM!$A52,"")</f>
        <v/>
      </c>
      <c r="C55" t="str">
        <f>IF(BOM!$D52=$B$1,BOM!$C52,"")</f>
        <v/>
      </c>
      <c r="D55" t="str">
        <f>IF(BOM!$D52=$B$1,BOM!$G52,"")</f>
        <v/>
      </c>
      <c r="E55" s="14" t="str">
        <f>IF(BOM!$D52=$B$1,BOM!$L52,"")</f>
        <v/>
      </c>
    </row>
    <row r="56" spans="1:5" x14ac:dyDescent="0.25">
      <c r="A56" t="str">
        <f>IF(BOM!$D53=$B$1,ROW(BOM!$D53),"")</f>
        <v/>
      </c>
      <c r="B56" t="str">
        <f>IF(BOM!$D53=$B$1,BOM!$A53,"")</f>
        <v/>
      </c>
      <c r="C56" t="str">
        <f>IF(BOM!$D53=$B$1,BOM!$C53,"")</f>
        <v/>
      </c>
      <c r="D56" t="str">
        <f>IF(BOM!$D53=$B$1,BOM!$G53,"")</f>
        <v/>
      </c>
      <c r="E56" s="14" t="str">
        <f>IF(BOM!$D53=$B$1,BOM!$L53,"")</f>
        <v/>
      </c>
    </row>
    <row r="57" spans="1:5" x14ac:dyDescent="0.25">
      <c r="A57" t="str">
        <f>IF(BOM!$D54=$B$1,ROW(BOM!$D54),"")</f>
        <v/>
      </c>
      <c r="B57" t="str">
        <f>IF(BOM!$D54=$B$1,BOM!$A54,"")</f>
        <v/>
      </c>
      <c r="C57" t="str">
        <f>IF(BOM!$D54=$B$1,BOM!$C54,"")</f>
        <v/>
      </c>
      <c r="D57" t="str">
        <f>IF(BOM!$D54=$B$1,BOM!$G54,"")</f>
        <v/>
      </c>
      <c r="E57" s="14" t="str">
        <f>IF(BOM!$D54=$B$1,BOM!$L54,"")</f>
        <v/>
      </c>
    </row>
    <row r="58" spans="1:5" x14ac:dyDescent="0.25">
      <c r="A58" t="str">
        <f>IF(BOM!$D55=$B$1,ROW(BOM!$D55),"")</f>
        <v/>
      </c>
      <c r="B58" t="str">
        <f>IF(BOM!$D55=$B$1,BOM!$A55,"")</f>
        <v/>
      </c>
      <c r="C58" t="str">
        <f>IF(BOM!$D55=$B$1,BOM!$C55,"")</f>
        <v/>
      </c>
      <c r="D58" t="str">
        <f>IF(BOM!$D55=$B$1,BOM!$G55,"")</f>
        <v/>
      </c>
      <c r="E58" s="14" t="str">
        <f>IF(BOM!$D55=$B$1,BOM!$L55,"")</f>
        <v/>
      </c>
    </row>
    <row r="59" spans="1:5" x14ac:dyDescent="0.25">
      <c r="A59" t="str">
        <f>IF(BOM!$D56=$B$1,ROW(BOM!$D56),"")</f>
        <v/>
      </c>
      <c r="B59" t="str">
        <f>IF(BOM!$D56=$B$1,BOM!$A56,"")</f>
        <v/>
      </c>
      <c r="C59" t="str">
        <f>IF(BOM!$D56=$B$1,BOM!$C56,"")</f>
        <v/>
      </c>
      <c r="D59" t="str">
        <f>IF(BOM!$D56=$B$1,BOM!$G56,"")</f>
        <v/>
      </c>
      <c r="E59" s="14" t="str">
        <f>IF(BOM!$D56=$B$1,BOM!$L56,"")</f>
        <v/>
      </c>
    </row>
    <row r="60" spans="1:5" x14ac:dyDescent="0.25">
      <c r="A60" t="str">
        <f>IF(BOM!$D57=$B$1,ROW(BOM!$D57),"")</f>
        <v/>
      </c>
      <c r="B60" t="str">
        <f>IF(BOM!$D57=$B$1,BOM!$A57,"")</f>
        <v/>
      </c>
      <c r="C60" t="str">
        <f>IF(BOM!$D57=$B$1,BOM!$C57,"")</f>
        <v/>
      </c>
      <c r="D60" t="str">
        <f>IF(BOM!$D57=$B$1,BOM!$G57,"")</f>
        <v/>
      </c>
      <c r="E60" s="14" t="str">
        <f>IF(BOM!$D57=$B$1,BOM!$L57,"")</f>
        <v/>
      </c>
    </row>
    <row r="61" spans="1:5" x14ac:dyDescent="0.25">
      <c r="A61" t="str">
        <f>IF(BOM!$D58=$B$1,ROW(BOM!$D58),"")</f>
        <v/>
      </c>
      <c r="B61" t="str">
        <f>IF(BOM!$D58=$B$1,BOM!$A58,"")</f>
        <v/>
      </c>
      <c r="C61" t="str">
        <f>IF(BOM!$D58=$B$1,BOM!$C58,"")</f>
        <v/>
      </c>
      <c r="D61" t="str">
        <f>IF(BOM!$D58=$B$1,BOM!$G58,"")</f>
        <v/>
      </c>
      <c r="E61" s="14" t="str">
        <f>IF(BOM!$D58=$B$1,BOM!$L58,"")</f>
        <v/>
      </c>
    </row>
    <row r="62" spans="1:5" x14ac:dyDescent="0.25">
      <c r="A62" t="str">
        <f>IF(BOM!$D59=$B$1,ROW(BOM!$D59),"")</f>
        <v/>
      </c>
      <c r="B62" t="str">
        <f>IF(BOM!$D59=$B$1,BOM!$A59,"")</f>
        <v/>
      </c>
      <c r="C62" t="str">
        <f>IF(BOM!$D59=$B$1,BOM!$C59,"")</f>
        <v/>
      </c>
      <c r="D62" t="str">
        <f>IF(BOM!$D59=$B$1,BOM!$G59,"")</f>
        <v/>
      </c>
      <c r="E62" s="14" t="str">
        <f>IF(BOM!$D59=$B$1,BOM!$L59,"")</f>
        <v/>
      </c>
    </row>
    <row r="63" spans="1:5" x14ac:dyDescent="0.25">
      <c r="A63" t="str">
        <f>IF(BOM!$D60=$B$1,ROW(BOM!$D60),"")</f>
        <v/>
      </c>
      <c r="B63" t="str">
        <f>IF(BOM!$D60=$B$1,BOM!$A60,"")</f>
        <v/>
      </c>
      <c r="C63" t="str">
        <f>IF(BOM!$D60=$B$1,BOM!$C60,"")</f>
        <v/>
      </c>
      <c r="D63" t="str">
        <f>IF(BOM!$D60=$B$1,BOM!$G60,"")</f>
        <v/>
      </c>
      <c r="E63" s="14" t="str">
        <f>IF(BOM!$D60=$B$1,BOM!$L60,"")</f>
        <v/>
      </c>
    </row>
    <row r="64" spans="1:5" x14ac:dyDescent="0.25">
      <c r="A64" t="str">
        <f>IF(BOM!$D61=$B$1,ROW(BOM!$D61),"")</f>
        <v/>
      </c>
      <c r="B64" t="str">
        <f>IF(BOM!$D61=$B$1,BOM!$A61,"")</f>
        <v/>
      </c>
      <c r="C64" t="str">
        <f>IF(BOM!$D61=$B$1,BOM!$C61,"")</f>
        <v/>
      </c>
      <c r="D64" t="str">
        <f>IF(BOM!$D61=$B$1,BOM!$G61,"")</f>
        <v/>
      </c>
      <c r="E64" s="14" t="str">
        <f>IF(BOM!$D61=$B$1,BOM!$L61,"")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Items</vt:lpstr>
      <vt:lpstr>BOM</vt:lpstr>
      <vt:lpstr>Cost Summary</vt:lpstr>
      <vt:lpstr>Where Used</vt:lpstr>
    </vt:vector>
  </TitlesOfParts>
  <Company>User Solutions, Inc.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Solutions, Inc.</dc:creator>
  <dc:title>Bill of Materials Excel Template</dc:title>
  <dc:subject/>
  <dc:description/>
  <cp:keywords/>
  <cp:category/>
  <cp:lastModifiedBy>Unknown</cp:lastModifiedBy>
  <dcterms:created xsi:type="dcterms:W3CDTF">2026-09-15T00:00:00Z</dcterms:created>
  <dcterms:modified xsi:type="dcterms:W3CDTF">2026-09-15T00:00:00Z</dcterms:modified>
</cp:coreProperties>
</file>